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 forma" state="visible" r:id="rId4"/>
    <sheet sheetId="2" name="Cash flow" state="visible" r:id="rId5"/>
    <sheet sheetId="3" name="Calc" state="hidden" r:id="rId6"/>
  </sheets>
  <definedNames>
    <definedName name="StartDate">'Pro forma'!$C$7</definedName>
    <definedName name="LandCost">'Pro forma'!$C$9</definedName>
    <definedName name="HardCosts">'Pro forma'!$C$10</definedName>
    <definedName name="SoftCosts">'Pro forma'!$C$11</definedName>
    <definedName name="ContingencyPct">'Pro forma'!$C$12</definedName>
    <definedName name="LoanToCost">'Pro forma'!$C$14</definedName>
    <definedName name="InterestRate">'Pro forma'!$C$15</definedName>
    <definedName name="BuildMonths">'Pro forma'!$C$17</definedName>
    <definedName name="LeaseUpMonths">'Pro forma'!$C$18</definedName>
    <definedName name="Units">'Pro forma'!$C$20</definedName>
    <definedName name="AvgRent">'Pro forma'!$C$21</definedName>
    <definedName name="OtherIncome">'Pro forma'!$C$22</definedName>
    <definedName name="VacancyPct">'Pro forma'!$C$23</definedName>
    <definedName name="OpexPerUnit">'Pro forma'!$C$24</definedName>
    <definedName name="ExitCap">'Pro forma'!$C$26</definedName>
    <definedName name="SellingPct">'Pro forma'!$C$27</definedName>
    <definedName name="NOI">'Pro forma'!$F$10</definedName>
    <definedName name="NetProceeds">'Pro forma'!$F$26</definedName>
  </definedNames>
  <calcPr calcId="171027" fullCalcOnLoad="1"/>
</workbook>
</file>

<file path=xl/sharedStrings.xml><?xml version="1.0" encoding="utf-8"?>
<sst xmlns="http://schemas.openxmlformats.org/spreadsheetml/2006/main" count="88" uniqueCount="81">
  <si>
    <t>Real estate development pro forma</t>
  </si>
  <si>
    <t>Yellow cells are inputs; everything else is worked out. The example figures are a made-up 48-unit apartment project: replace them with yours.</t>
  </si>
  <si>
    <t>Free from proformakit.com, where the same template runs online</t>
  </si>
  <si>
    <t>Project</t>
  </si>
  <si>
    <t>Stabilized income, yearly</t>
  </si>
  <si>
    <t>Project name</t>
  </si>
  <si>
    <t>Pecan Row Apartments (example)</t>
  </si>
  <si>
    <t>Gross potential rent</t>
  </si>
  <si>
    <t>Land closing date (month 0)</t>
  </si>
  <si>
    <t>Vacancy and credit loss</t>
  </si>
  <si>
    <t>Costs</t>
  </si>
  <si>
    <t>Other income</t>
  </si>
  <si>
    <t>Land cost</t>
  </si>
  <si>
    <t>Operating expenses</t>
  </si>
  <si>
    <t>Hard costs</t>
  </si>
  <si>
    <t>Stabilized NOI</t>
  </si>
  <si>
    <t>Soft costs</t>
  </si>
  <si>
    <t>Contingency, % of hard costs</t>
  </si>
  <si>
    <t>Development cost</t>
  </si>
  <si>
    <t>Financing</t>
  </si>
  <si>
    <t>Contingency</t>
  </si>
  <si>
    <t>Loan-to-cost</t>
  </si>
  <si>
    <t>Cost before interest</t>
  </si>
  <si>
    <t>Interest rate, yearly</t>
  </si>
  <si>
    <t>Construction interest</t>
  </si>
  <si>
    <t>Timeline</t>
  </si>
  <si>
    <t>Total development cost</t>
  </si>
  <si>
    <t>Construction, months</t>
  </si>
  <si>
    <t>Loan amount</t>
  </si>
  <si>
    <t>Lease-up to sale, months</t>
  </si>
  <si>
    <t>Equity required</t>
  </si>
  <si>
    <t>Income once stabilized</t>
  </si>
  <si>
    <t>Total cost per unit</t>
  </si>
  <si>
    <t>Units</t>
  </si>
  <si>
    <t>Average rent per unit, monthly</t>
  </si>
  <si>
    <t>Returns</t>
  </si>
  <si>
    <t>Other income per unit, monthly</t>
  </si>
  <si>
    <t>Yield on cost</t>
  </si>
  <si>
    <t>Spread over exit cap rate</t>
  </si>
  <si>
    <t>Operating expenses per unit, yearly</t>
  </si>
  <si>
    <t>Exit value</t>
  </si>
  <si>
    <t>Sale</t>
  </si>
  <si>
    <t>Selling costs</t>
  </si>
  <si>
    <t>Exit cap rate</t>
  </si>
  <si>
    <t>Net sale proceeds</t>
  </si>
  <si>
    <t>Selling costs, % of sale price</t>
  </si>
  <si>
    <t>Profit</t>
  </si>
  <si>
    <t>Margin on cost</t>
  </si>
  <si>
    <t>Levered IRR (equity), yearly</t>
  </si>
  <si>
    <t>Unlevered IRR (project), yearly</t>
  </si>
  <si>
    <t>Equity multiple</t>
  </si>
  <si>
    <t>Sale date</t>
  </si>
  <si>
    <t>How the math works</t>
  </si>
  <si>
    <t>Land is paid at closing. Hard costs and contingency follow an S-curve; soft costs are spread evenly.</t>
  </si>
  <si>
    <t>Equity pays for costs first. The loan funds the rest, and interest is added to the loan each month.</t>
  </si>
  <si>
    <t>The loan is sized on total cost including that interest. The Calc sheet solves this exactly, no circular reference.</t>
  </si>
  <si>
    <t>IRRs come from the monthly cash flows on the Cash flow sheet, turned into yearly rates.</t>
  </si>
  <si>
    <t>Monthly cash flow</t>
  </si>
  <si>
    <t>Worked out from the Pro forma sheet. Rows stop at the sale month.</t>
  </si>
  <si>
    <t>Month</t>
  </si>
  <si>
    <t>Date</t>
  </si>
  <si>
    <t>Equity</t>
  </si>
  <si>
    <t>Loan draw</t>
  </si>
  <si>
    <t>Interest</t>
  </si>
  <si>
    <t>Loan balance</t>
  </si>
  <si>
    <t>Equity cash flow</t>
  </si>
  <si>
    <t>Project cash flow</t>
  </si>
  <si>
    <t>Cost</t>
  </si>
  <si>
    <t>Spent to date</t>
  </si>
  <si>
    <t>Later costs grown</t>
  </si>
  <si>
    <t>Growth to sale</t>
  </si>
  <si>
    <t>Candidate total</t>
  </si>
  <si>
    <t>Equity runs out here</t>
  </si>
  <si>
    <t>Equity to date</t>
  </si>
  <si>
    <t>Equity flow</t>
  </si>
  <si>
    <t>Project flow</t>
  </si>
  <si>
    <t>Sale month</t>
  </si>
  <si>
    <t>Balance at sale</t>
  </si>
  <si>
    <t>Monthly rate</t>
  </si>
  <si>
    <t>Total cost</t>
  </si>
  <si>
    <t>Tolerance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</si>
</sst>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#,##0;[Red]-&quot;$&quot;#,##0"/>
    <numFmt numFmtId="165" formatCode="mmm d, yyyy"/>
    <numFmt numFmtId="166" formatCode="0.0%"/>
    <numFmt numFmtId="167" formatCode="+0&quot; bps&quot;;-0&quot; bps&quot;"/>
    <numFmt numFmtId="168" formatCode="0.00&quot;x&quot;"/>
    <numFmt numFmtId="169" formatCode="mmm yyyy"/>
  </numFmts>
  <fonts count="9" x14ac:knownFonts="1">
    <font>
      <color theme="1"/>
      <family val="2"/>
      <scheme val="minor"/>
      <sz val="11"/>
      <name val="Calibri"/>
    </font>
    <font>
      <b/>
      <color rgb="FF0B1F3A"/>
      <sz val="16"/>
    </font>
    <font>
      <color rgb="FF51627E"/>
      <sz val="10"/>
    </font>
    <font>
      <u/>
      <color rgb="FF1D3FD8"/>
      <sz val="10"/>
    </font>
    <font>
      <b/>
      <color rgb="FF0B1F3A"/>
    </font>
    <font>
      <color rgb="FF2A3D5C"/>
    </font>
    <font>
      <color rgb="FF1D3FD8"/>
    </font>
    <font>
      <color rgb="FF0B1F3A"/>
    </font>
    <font>
      <b/>
      <color rgb="FF0B1F3A"/>
      <sz val="14"/>
    </font>
  </fonts>
  <fills count="4">
    <fill>
      <patternFill patternType="none"/>
    </fill>
    <fill>
      <patternFill patternType="gray125"/>
    </fill>
    <fill>
      <patternFill patternType="solid">
        <fgColor rgb="FFFFF7E0"/>
      </patternFill>
    </fill>
    <fill>
      <patternFill patternType="solid">
        <fgColor rgb="FFF4F7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DBE3EE"/>
      </bottom>
      <diagonal/>
    </border>
    <border>
      <left/>
      <right/>
      <top/>
      <bottom style="hair">
        <color rgb="FFDBE3EE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6" fillId="2" borderId="2" xfId="0" applyFont="1" applyFill="1" applyBorder="1" applyAlignment="1">
      <alignment horizontal="left"/>
    </xf>
    <xf numFmtId="164" fontId="7" fillId="0" borderId="0" xfId="0" applyNumberFormat="1" applyFont="1"/>
    <xf numFmtId="165" fontId="6" fillId="2" borderId="2" xfId="0" applyNumberFormat="1" applyFont="1" applyFill="1" applyBorder="1"/>
    <xf numFmtId="164" fontId="6" fillId="2" borderId="2" xfId="0" applyNumberFormat="1" applyFont="1" applyFill="1" applyBorder="1"/>
    <xf numFmtId="0" fontId="4" fillId="0" borderId="0" xfId="0" applyFont="1"/>
    <xf numFmtId="164" fontId="4" fillId="0" borderId="0" xfId="0" applyNumberFormat="1" applyFont="1"/>
    <xf numFmtId="166" fontId="6" fillId="2" borderId="2" xfId="0" applyNumberFormat="1" applyFont="1" applyFill="1" applyBorder="1"/>
    <xf numFmtId="10" fontId="6" fillId="2" borderId="2" xfId="0" applyNumberFormat="1" applyFont="1" applyFill="1" applyBorder="1"/>
    <xf numFmtId="1" fontId="6" fillId="2" borderId="2" xfId="0" applyNumberFormat="1" applyFont="1" applyFill="1" applyBorder="1"/>
    <xf numFmtId="10" fontId="4" fillId="0" borderId="0" xfId="0" applyNumberFormat="1" applyFont="1"/>
    <xf numFmtId="167" fontId="7" fillId="0" borderId="0" xfId="0" applyNumberFormat="1" applyFont="1"/>
    <xf numFmtId="166" fontId="7" fillId="0" borderId="0" xfId="0" applyNumberFormat="1" applyFont="1"/>
    <xf numFmtId="166" fontId="4" fillId="0" borderId="0" xfId="0" applyNumberFormat="1" applyFont="1"/>
    <xf numFmtId="168" fontId="7" fillId="0" borderId="0" xfId="0" applyNumberFormat="1" applyFont="1"/>
    <xf numFmtId="165" fontId="7" fillId="0" borderId="0" xfId="0" applyNumberFormat="1" applyFont="1"/>
    <xf numFmtId="0" fontId="8" fillId="0" borderId="0" xfId="0" applyFont="1"/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right" wrapText="1"/>
    </xf>
    <xf numFmtId="16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oformak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5BD8"/>
  </sheetPr>
  <dimension ref="B1:F39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38" customWidth="1"/>
    <col min="3" max="3" width="30" customWidth="1"/>
    <col min="4" max="4" width="4" customWidth="1"/>
    <col min="5" max="5" width="34" customWidth="1"/>
    <col min="6" max="6" width="18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5" spans="2:5" x14ac:dyDescent="0.25">
      <c r="B5" s="4" t="s">
        <v>3</v>
      </c>
      <c r="E5" s="4" t="s">
        <v>4</v>
      </c>
    </row>
    <row r="6" spans="2:6" x14ac:dyDescent="0.25">
      <c r="B6" s="5" t="s">
        <v>5</v>
      </c>
      <c r="C6" s="6" t="s">
        <v>6</v>
      </c>
      <c r="E6" s="5" t="s">
        <v>7</v>
      </c>
      <c r="F6" s="7">
        <f>Units*AvgRent*12</f>
      </c>
    </row>
    <row r="7" spans="2:6" x14ac:dyDescent="0.25">
      <c r="B7" s="5" t="s">
        <v>8</v>
      </c>
      <c r="C7" s="8">
        <v>46037</v>
      </c>
      <c r="E7" s="5" t="s">
        <v>9</v>
      </c>
      <c r="F7" s="7">
        <f>-F6*VacancyPct</f>
      </c>
    </row>
    <row r="8" spans="2:6" x14ac:dyDescent="0.25">
      <c r="B8" s="4" t="s">
        <v>10</v>
      </c>
      <c r="E8" s="5" t="s">
        <v>11</v>
      </c>
      <c r="F8" s="7">
        <f>Units*OtherIncome*12</f>
      </c>
    </row>
    <row r="9" spans="2:6" x14ac:dyDescent="0.25">
      <c r="B9" s="5" t="s">
        <v>12</v>
      </c>
      <c r="C9" s="9">
        <v>2400000</v>
      </c>
      <c r="E9" s="5" t="s">
        <v>13</v>
      </c>
      <c r="F9" s="7">
        <f>-Units*OpexPerUnit</f>
      </c>
    </row>
    <row r="10" spans="2:6" x14ac:dyDescent="0.25">
      <c r="B10" s="5" t="s">
        <v>14</v>
      </c>
      <c r="C10" s="9">
        <v>9600000</v>
      </c>
      <c r="E10" s="10" t="s">
        <v>15</v>
      </c>
      <c r="F10" s="11">
        <f>SUM(F6:F9)</f>
      </c>
    </row>
    <row r="11" spans="2:3" x14ac:dyDescent="0.25">
      <c r="B11" s="5" t="s">
        <v>16</v>
      </c>
      <c r="C11" s="9">
        <v>1450000</v>
      </c>
    </row>
    <row r="12" spans="2:5" x14ac:dyDescent="0.25">
      <c r="B12" s="5" t="s">
        <v>17</v>
      </c>
      <c r="C12" s="12">
        <v>0.05</v>
      </c>
      <c r="E12" s="4" t="s">
        <v>18</v>
      </c>
    </row>
    <row r="13" spans="2:6" x14ac:dyDescent="0.25">
      <c r="B13" s="4" t="s">
        <v>19</v>
      </c>
      <c r="E13" s="5" t="s">
        <v>20</v>
      </c>
      <c r="F13" s="7">
        <f>HardCosts*ContingencyPct</f>
      </c>
    </row>
    <row r="14" spans="2:6" x14ac:dyDescent="0.25">
      <c r="B14" s="5" t="s">
        <v>21</v>
      </c>
      <c r="C14" s="12">
        <v>0.65</v>
      </c>
      <c r="E14" s="5" t="s">
        <v>22</v>
      </c>
      <c r="F14" s="7">
        <f>LandCost+HardCosts+SoftCosts+F13</f>
      </c>
    </row>
    <row r="15" spans="2:6" x14ac:dyDescent="0.25">
      <c r="B15" s="5" t="s">
        <v>23</v>
      </c>
      <c r="C15" s="13">
        <v>0.075</v>
      </c>
      <c r="E15" s="5" t="s">
        <v>24</v>
      </c>
      <c r="F15" s="7">
        <f>SUM(Calc!J2:J242)</f>
      </c>
    </row>
    <row r="16" spans="2:6" x14ac:dyDescent="0.25">
      <c r="B16" s="4" t="s">
        <v>25</v>
      </c>
      <c r="E16" s="10" t="s">
        <v>26</v>
      </c>
      <c r="F16" s="11">
        <f>F14+F15</f>
      </c>
    </row>
    <row r="17" spans="2:6" x14ac:dyDescent="0.25">
      <c r="B17" s="5" t="s">
        <v>27</v>
      </c>
      <c r="C17" s="14">
        <v>18</v>
      </c>
      <c r="E17" s="5" t="s">
        <v>28</v>
      </c>
      <c r="F17" s="7">
        <f>LoanToCost*F16</f>
      </c>
    </row>
    <row r="18" spans="2:6" x14ac:dyDescent="0.25">
      <c r="B18" s="5" t="s">
        <v>29</v>
      </c>
      <c r="C18" s="14">
        <v>9</v>
      </c>
      <c r="E18" s="5" t="s">
        <v>30</v>
      </c>
      <c r="F18" s="7">
        <f>F16-F17</f>
      </c>
    </row>
    <row r="19" spans="2:6" x14ac:dyDescent="0.25">
      <c r="B19" s="4" t="s">
        <v>31</v>
      </c>
      <c r="E19" s="5" t="s">
        <v>32</v>
      </c>
      <c r="F19" s="7">
        <f>IF(Units&gt;0,F16/Units,"")</f>
      </c>
    </row>
    <row r="20" spans="2:3" x14ac:dyDescent="0.25">
      <c r="B20" s="5" t="s">
        <v>33</v>
      </c>
      <c r="C20" s="14">
        <v>48</v>
      </c>
    </row>
    <row r="21" spans="2:5" x14ac:dyDescent="0.25">
      <c r="B21" s="5" t="s">
        <v>34</v>
      </c>
      <c r="C21" s="9">
        <v>2350</v>
      </c>
      <c r="E21" s="4" t="s">
        <v>35</v>
      </c>
    </row>
    <row r="22" spans="2:6" x14ac:dyDescent="0.25">
      <c r="B22" s="5" t="s">
        <v>36</v>
      </c>
      <c r="C22" s="9">
        <v>75</v>
      </c>
      <c r="E22" s="5" t="s">
        <v>37</v>
      </c>
      <c r="F22" s="15">
        <f>NOI/F16</f>
      </c>
    </row>
    <row r="23" spans="2:6" x14ac:dyDescent="0.25">
      <c r="B23" s="5" t="s">
        <v>9</v>
      </c>
      <c r="C23" s="12">
        <v>0.05</v>
      </c>
      <c r="E23" s="5" t="s">
        <v>38</v>
      </c>
      <c r="F23" s="16">
        <f>(F22-ExitCap)*10000</f>
      </c>
    </row>
    <row r="24" spans="2:6" x14ac:dyDescent="0.25">
      <c r="B24" s="5" t="s">
        <v>39</v>
      </c>
      <c r="C24" s="9">
        <v>7200</v>
      </c>
      <c r="E24" s="5" t="s">
        <v>40</v>
      </c>
      <c r="F24" s="7">
        <f>NOI/ExitCap</f>
      </c>
    </row>
    <row r="25" spans="2:6" x14ac:dyDescent="0.25">
      <c r="B25" s="4" t="s">
        <v>41</v>
      </c>
      <c r="E25" s="5" t="s">
        <v>42</v>
      </c>
      <c r="F25" s="7">
        <f>-F24*SellingPct</f>
      </c>
    </row>
    <row r="26" spans="2:6" x14ac:dyDescent="0.25">
      <c r="B26" s="5" t="s">
        <v>43</v>
      </c>
      <c r="C26" s="13">
        <v>0.055</v>
      </c>
      <c r="E26" s="5" t="s">
        <v>44</v>
      </c>
      <c r="F26" s="7">
        <f>F24+F25</f>
      </c>
    </row>
    <row r="27" spans="2:6" x14ac:dyDescent="0.25">
      <c r="B27" s="5" t="s">
        <v>45</v>
      </c>
      <c r="C27" s="12">
        <v>0.02</v>
      </c>
      <c r="E27" s="10" t="s">
        <v>46</v>
      </c>
      <c r="F27" s="11">
        <f>F26-F16</f>
      </c>
    </row>
    <row r="28" spans="5:6" x14ac:dyDescent="0.25">
      <c r="E28" s="5" t="s">
        <v>47</v>
      </c>
      <c r="F28" s="17">
        <f>F27/F16</f>
      </c>
    </row>
    <row r="29" spans="5:6" x14ac:dyDescent="0.25">
      <c r="E29" s="5" t="s">
        <v>48</v>
      </c>
      <c r="F29" s="18">
        <f>IFERROR((1+IRR('Cash flow'!H5:H245))^12-1,"n/a")</f>
      </c>
    </row>
    <row r="30" spans="5:6" x14ac:dyDescent="0.25">
      <c r="E30" s="5" t="s">
        <v>49</v>
      </c>
      <c r="F30" s="17">
        <f>IFERROR((1+IRR('Cash flow'!I5:I245))^12-1,"n/a")</f>
      </c>
    </row>
    <row r="31" spans="5:6" x14ac:dyDescent="0.25">
      <c r="E31" s="5" t="s">
        <v>50</v>
      </c>
      <c r="F31" s="19">
        <f>IFERROR(MAX(0,F26-Calc!$Q$2)/(SUM(Calc!H2:H242)+MAX(0,Calc!$Q$2-F26)),"n/a")</f>
      </c>
    </row>
    <row r="32" spans="5:6" x14ac:dyDescent="0.25">
      <c r="E32" s="5" t="s">
        <v>51</v>
      </c>
      <c r="F32" s="20">
        <f>EDATE(StartDate,BuildMonths+LeaseUpMonths)</f>
      </c>
    </row>
    <row r="35" spans="2:2" x14ac:dyDescent="0.25">
      <c r="B35" s="10" t="s">
        <v>52</v>
      </c>
    </row>
    <row r="36" spans="2:2" x14ac:dyDescent="0.25">
      <c r="B36" s="2" t="s">
        <v>53</v>
      </c>
    </row>
    <row r="37" spans="2:2" x14ac:dyDescent="0.25">
      <c r="B37" s="2" t="s">
        <v>54</v>
      </c>
    </row>
    <row r="38" spans="2:2" x14ac:dyDescent="0.25">
      <c r="B38" s="2" t="s">
        <v>55</v>
      </c>
    </row>
    <row r="39" spans="2:2" x14ac:dyDescent="0.25">
      <c r="B39" s="2" t="s">
        <v>56</v>
      </c>
    </row>
  </sheetData>
  <dataValidations count="4">
    <dataValidation type="decimal" showErrorMessage="1" errorTitle="Check this input" error="Loan-to-cost must be at least 0% and below 100%." sqref="C14">
      <formula1>0</formula1>
      <formula2>0.99</formula2>
    </dataValidation>
    <dataValidation type="whole" showErrorMessage="1" errorTitle="Check this input" error="Construction must be 1 to 120 whole months." sqref="C17">
      <formula1>1</formula1>
      <formula2>120</formula2>
    </dataValidation>
    <dataValidation type="whole" showErrorMessage="1" errorTitle="Check this input" error="Lease-up must be 0 to 120 whole months." sqref="C18">
      <formula1>0</formula1>
      <formula2>120</formula2>
    </dataValidation>
    <dataValidation type="decimal" showErrorMessage="1" errorTitle="Check this input" error="Exit cap rate must be above 0% and below 100%." sqref="C26">
      <formula1>0.0001</formula1>
      <formula2>0.99</formula2>
    </dataValidation>
  </dataValidations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9" width="17" customWidth="1"/>
  </cols>
  <sheetData>
    <row r="1" spans="1:1" x14ac:dyDescent="0.25">
      <c r="A1" s="21" t="s">
        <v>57</v>
      </c>
    </row>
    <row r="2" spans="1:1" x14ac:dyDescent="0.25">
      <c r="A2" s="2" t="s">
        <v>58</v>
      </c>
    </row>
    <row r="4" spans="1:9" x14ac:dyDescent="0.25">
      <c r="A4" s="22" t="s">
        <v>59</v>
      </c>
      <c r="B4" s="22" t="s">
        <v>60</v>
      </c>
      <c r="C4" s="23" t="s">
        <v>18</v>
      </c>
      <c r="D4" s="23" t="s">
        <v>61</v>
      </c>
      <c r="E4" s="23" t="s">
        <v>62</v>
      </c>
      <c r="F4" s="23" t="s">
        <v>63</v>
      </c>
      <c r="G4" s="23" t="s">
        <v>64</v>
      </c>
      <c r="H4" s="23" t="s">
        <v>65</v>
      </c>
      <c r="I4" s="23" t="s">
        <v>66</v>
      </c>
    </row>
    <row r="5" spans="1:9" x14ac:dyDescent="0.25">
      <c r="A5">
        <f>IF(Calc!$A$2&gt;Calc!$P$2,"",Calc!A2)</f>
      </c>
      <c r="B5" s="24">
        <f>IF(Calc!$A$2&gt;Calc!$P$2,"",EDATE(StartDate,Calc!A2))</f>
      </c>
      <c r="C5" s="25">
        <f>IF(Calc!$A$2&gt;Calc!$P$2,"",Calc!B2)</f>
      </c>
      <c r="D5" s="25">
        <f>IF(Calc!$A$2&gt;Calc!$P$2,"",Calc!H2)</f>
      </c>
      <c r="E5" s="25">
        <f>IF(Calc!$A$2&gt;Calc!$P$2,"",Calc!L2)</f>
      </c>
      <c r="F5" s="25">
        <f>IF(Calc!$A$2&gt;Calc!$P$2,"",Calc!J2)</f>
      </c>
      <c r="G5" s="25">
        <f>IF(Calc!$A$2&gt;Calc!$P$2,"",Calc!K2)</f>
      </c>
      <c r="H5" s="25">
        <f>IF(Calc!$A$2&gt;Calc!$P$2,"",Calc!M2)</f>
      </c>
      <c r="I5" s="25">
        <f>IF(Calc!$A$2&gt;Calc!$P$2,"",Calc!N2)</f>
      </c>
    </row>
    <row r="6" spans="1:9" x14ac:dyDescent="0.25">
      <c r="A6">
        <f>IF(Calc!$A$3&gt;Calc!$P$2,"",Calc!A3)</f>
      </c>
      <c r="B6" s="24">
        <f>IF(Calc!$A$3&gt;Calc!$P$2,"",EDATE(StartDate,Calc!A3))</f>
      </c>
      <c r="C6" s="25">
        <f>IF(Calc!$A$3&gt;Calc!$P$2,"",Calc!B3)</f>
      </c>
      <c r="D6" s="25">
        <f>IF(Calc!$A$3&gt;Calc!$P$2,"",Calc!H3)</f>
      </c>
      <c r="E6" s="25">
        <f>IF(Calc!$A$3&gt;Calc!$P$2,"",Calc!L3)</f>
      </c>
      <c r="F6" s="25">
        <f>IF(Calc!$A$3&gt;Calc!$P$2,"",Calc!J3)</f>
      </c>
      <c r="G6" s="25">
        <f>IF(Calc!$A$3&gt;Calc!$P$2,"",Calc!K3)</f>
      </c>
      <c r="H6" s="25">
        <f>IF(Calc!$A$3&gt;Calc!$P$2,"",Calc!M3)</f>
      </c>
      <c r="I6" s="25">
        <f>IF(Calc!$A$3&gt;Calc!$P$2,"",Calc!N3)</f>
      </c>
    </row>
    <row r="7" spans="1:9" x14ac:dyDescent="0.25">
      <c r="A7">
        <f>IF(Calc!$A$4&gt;Calc!$P$2,"",Calc!A4)</f>
      </c>
      <c r="B7" s="24">
        <f>IF(Calc!$A$4&gt;Calc!$P$2,"",EDATE(StartDate,Calc!A4))</f>
      </c>
      <c r="C7" s="25">
        <f>IF(Calc!$A$4&gt;Calc!$P$2,"",Calc!B4)</f>
      </c>
      <c r="D7" s="25">
        <f>IF(Calc!$A$4&gt;Calc!$P$2,"",Calc!H4)</f>
      </c>
      <c r="E7" s="25">
        <f>IF(Calc!$A$4&gt;Calc!$P$2,"",Calc!L4)</f>
      </c>
      <c r="F7" s="25">
        <f>IF(Calc!$A$4&gt;Calc!$P$2,"",Calc!J4)</f>
      </c>
      <c r="G7" s="25">
        <f>IF(Calc!$A$4&gt;Calc!$P$2,"",Calc!K4)</f>
      </c>
      <c r="H7" s="25">
        <f>IF(Calc!$A$4&gt;Calc!$P$2,"",Calc!M4)</f>
      </c>
      <c r="I7" s="25">
        <f>IF(Calc!$A$4&gt;Calc!$P$2,"",Calc!N4)</f>
      </c>
    </row>
    <row r="8" spans="1:9" x14ac:dyDescent="0.25">
      <c r="A8">
        <f>IF(Calc!$A$5&gt;Calc!$P$2,"",Calc!A5)</f>
      </c>
      <c r="B8" s="24">
        <f>IF(Calc!$A$5&gt;Calc!$P$2,"",EDATE(StartDate,Calc!A5))</f>
      </c>
      <c r="C8" s="25">
        <f>IF(Calc!$A$5&gt;Calc!$P$2,"",Calc!B5)</f>
      </c>
      <c r="D8" s="25">
        <f>IF(Calc!$A$5&gt;Calc!$P$2,"",Calc!H5)</f>
      </c>
      <c r="E8" s="25">
        <f>IF(Calc!$A$5&gt;Calc!$P$2,"",Calc!L5)</f>
      </c>
      <c r="F8" s="25">
        <f>IF(Calc!$A$5&gt;Calc!$P$2,"",Calc!J5)</f>
      </c>
      <c r="G8" s="25">
        <f>IF(Calc!$A$5&gt;Calc!$P$2,"",Calc!K5)</f>
      </c>
      <c r="H8" s="25">
        <f>IF(Calc!$A$5&gt;Calc!$P$2,"",Calc!M5)</f>
      </c>
      <c r="I8" s="25">
        <f>IF(Calc!$A$5&gt;Calc!$P$2,"",Calc!N5)</f>
      </c>
    </row>
    <row r="9" spans="1:9" x14ac:dyDescent="0.25">
      <c r="A9">
        <f>IF(Calc!$A$6&gt;Calc!$P$2,"",Calc!A6)</f>
      </c>
      <c r="B9" s="24">
        <f>IF(Calc!$A$6&gt;Calc!$P$2,"",EDATE(StartDate,Calc!A6))</f>
      </c>
      <c r="C9" s="25">
        <f>IF(Calc!$A$6&gt;Calc!$P$2,"",Calc!B6)</f>
      </c>
      <c r="D9" s="25">
        <f>IF(Calc!$A$6&gt;Calc!$P$2,"",Calc!H6)</f>
      </c>
      <c r="E9" s="25">
        <f>IF(Calc!$A$6&gt;Calc!$P$2,"",Calc!L6)</f>
      </c>
      <c r="F9" s="25">
        <f>IF(Calc!$A$6&gt;Calc!$P$2,"",Calc!J6)</f>
      </c>
      <c r="G9" s="25">
        <f>IF(Calc!$A$6&gt;Calc!$P$2,"",Calc!K6)</f>
      </c>
      <c r="H9" s="25">
        <f>IF(Calc!$A$6&gt;Calc!$P$2,"",Calc!M6)</f>
      </c>
      <c r="I9" s="25">
        <f>IF(Calc!$A$6&gt;Calc!$P$2,"",Calc!N6)</f>
      </c>
    </row>
    <row r="10" spans="1:9" x14ac:dyDescent="0.25">
      <c r="A10">
        <f>IF(Calc!$A$7&gt;Calc!$P$2,"",Calc!A7)</f>
      </c>
      <c r="B10" s="24">
        <f>IF(Calc!$A$7&gt;Calc!$P$2,"",EDATE(StartDate,Calc!A7))</f>
      </c>
      <c r="C10" s="25">
        <f>IF(Calc!$A$7&gt;Calc!$P$2,"",Calc!B7)</f>
      </c>
      <c r="D10" s="25">
        <f>IF(Calc!$A$7&gt;Calc!$P$2,"",Calc!H7)</f>
      </c>
      <c r="E10" s="25">
        <f>IF(Calc!$A$7&gt;Calc!$P$2,"",Calc!L7)</f>
      </c>
      <c r="F10" s="25">
        <f>IF(Calc!$A$7&gt;Calc!$P$2,"",Calc!J7)</f>
      </c>
      <c r="G10" s="25">
        <f>IF(Calc!$A$7&gt;Calc!$P$2,"",Calc!K7)</f>
      </c>
      <c r="H10" s="25">
        <f>IF(Calc!$A$7&gt;Calc!$P$2,"",Calc!M7)</f>
      </c>
      <c r="I10" s="25">
        <f>IF(Calc!$A$7&gt;Calc!$P$2,"",Calc!N7)</f>
      </c>
    </row>
    <row r="11" spans="1:9" x14ac:dyDescent="0.25">
      <c r="A11">
        <f>IF(Calc!$A$8&gt;Calc!$P$2,"",Calc!A8)</f>
      </c>
      <c r="B11" s="24">
        <f>IF(Calc!$A$8&gt;Calc!$P$2,"",EDATE(StartDate,Calc!A8))</f>
      </c>
      <c r="C11" s="25">
        <f>IF(Calc!$A$8&gt;Calc!$P$2,"",Calc!B8)</f>
      </c>
      <c r="D11" s="25">
        <f>IF(Calc!$A$8&gt;Calc!$P$2,"",Calc!H8)</f>
      </c>
      <c r="E11" s="25">
        <f>IF(Calc!$A$8&gt;Calc!$P$2,"",Calc!L8)</f>
      </c>
      <c r="F11" s="25">
        <f>IF(Calc!$A$8&gt;Calc!$P$2,"",Calc!J8)</f>
      </c>
      <c r="G11" s="25">
        <f>IF(Calc!$A$8&gt;Calc!$P$2,"",Calc!K8)</f>
      </c>
      <c r="H11" s="25">
        <f>IF(Calc!$A$8&gt;Calc!$P$2,"",Calc!M8)</f>
      </c>
      <c r="I11" s="25">
        <f>IF(Calc!$A$8&gt;Calc!$P$2,"",Calc!N8)</f>
      </c>
    </row>
    <row r="12" spans="1:9" x14ac:dyDescent="0.25">
      <c r="A12">
        <f>IF(Calc!$A$9&gt;Calc!$P$2,"",Calc!A9)</f>
      </c>
      <c r="B12" s="24">
        <f>IF(Calc!$A$9&gt;Calc!$P$2,"",EDATE(StartDate,Calc!A9))</f>
      </c>
      <c r="C12" s="25">
        <f>IF(Calc!$A$9&gt;Calc!$P$2,"",Calc!B9)</f>
      </c>
      <c r="D12" s="25">
        <f>IF(Calc!$A$9&gt;Calc!$P$2,"",Calc!H9)</f>
      </c>
      <c r="E12" s="25">
        <f>IF(Calc!$A$9&gt;Calc!$P$2,"",Calc!L9)</f>
      </c>
      <c r="F12" s="25">
        <f>IF(Calc!$A$9&gt;Calc!$P$2,"",Calc!J9)</f>
      </c>
      <c r="G12" s="25">
        <f>IF(Calc!$A$9&gt;Calc!$P$2,"",Calc!K9)</f>
      </c>
      <c r="H12" s="25">
        <f>IF(Calc!$A$9&gt;Calc!$P$2,"",Calc!M9)</f>
      </c>
      <c r="I12" s="25">
        <f>IF(Calc!$A$9&gt;Calc!$P$2,"",Calc!N9)</f>
      </c>
    </row>
    <row r="13" spans="1:9" x14ac:dyDescent="0.25">
      <c r="A13">
        <f>IF(Calc!$A$10&gt;Calc!$P$2,"",Calc!A10)</f>
      </c>
      <c r="B13" s="24">
        <f>IF(Calc!$A$10&gt;Calc!$P$2,"",EDATE(StartDate,Calc!A10))</f>
      </c>
      <c r="C13" s="25">
        <f>IF(Calc!$A$10&gt;Calc!$P$2,"",Calc!B10)</f>
      </c>
      <c r="D13" s="25">
        <f>IF(Calc!$A$10&gt;Calc!$P$2,"",Calc!H10)</f>
      </c>
      <c r="E13" s="25">
        <f>IF(Calc!$A$10&gt;Calc!$P$2,"",Calc!L10)</f>
      </c>
      <c r="F13" s="25">
        <f>IF(Calc!$A$10&gt;Calc!$P$2,"",Calc!J10)</f>
      </c>
      <c r="G13" s="25">
        <f>IF(Calc!$A$10&gt;Calc!$P$2,"",Calc!K10)</f>
      </c>
      <c r="H13" s="25">
        <f>IF(Calc!$A$10&gt;Calc!$P$2,"",Calc!M10)</f>
      </c>
      <c r="I13" s="25">
        <f>IF(Calc!$A$10&gt;Calc!$P$2,"",Calc!N10)</f>
      </c>
    </row>
    <row r="14" spans="1:9" x14ac:dyDescent="0.25">
      <c r="A14">
        <f>IF(Calc!$A$11&gt;Calc!$P$2,"",Calc!A11)</f>
      </c>
      <c r="B14" s="24">
        <f>IF(Calc!$A$11&gt;Calc!$P$2,"",EDATE(StartDate,Calc!A11))</f>
      </c>
      <c r="C14" s="25">
        <f>IF(Calc!$A$11&gt;Calc!$P$2,"",Calc!B11)</f>
      </c>
      <c r="D14" s="25">
        <f>IF(Calc!$A$11&gt;Calc!$P$2,"",Calc!H11)</f>
      </c>
      <c r="E14" s="25">
        <f>IF(Calc!$A$11&gt;Calc!$P$2,"",Calc!L11)</f>
      </c>
      <c r="F14" s="25">
        <f>IF(Calc!$A$11&gt;Calc!$P$2,"",Calc!J11)</f>
      </c>
      <c r="G14" s="25">
        <f>IF(Calc!$A$11&gt;Calc!$P$2,"",Calc!K11)</f>
      </c>
      <c r="H14" s="25">
        <f>IF(Calc!$A$11&gt;Calc!$P$2,"",Calc!M11)</f>
      </c>
      <c r="I14" s="25">
        <f>IF(Calc!$A$11&gt;Calc!$P$2,"",Calc!N11)</f>
      </c>
    </row>
    <row r="15" spans="1:9" x14ac:dyDescent="0.25">
      <c r="A15">
        <f>IF(Calc!$A$12&gt;Calc!$P$2,"",Calc!A12)</f>
      </c>
      <c r="B15" s="24">
        <f>IF(Calc!$A$12&gt;Calc!$P$2,"",EDATE(StartDate,Calc!A12))</f>
      </c>
      <c r="C15" s="25">
        <f>IF(Calc!$A$12&gt;Calc!$P$2,"",Calc!B12)</f>
      </c>
      <c r="D15" s="25">
        <f>IF(Calc!$A$12&gt;Calc!$P$2,"",Calc!H12)</f>
      </c>
      <c r="E15" s="25">
        <f>IF(Calc!$A$12&gt;Calc!$P$2,"",Calc!L12)</f>
      </c>
      <c r="F15" s="25">
        <f>IF(Calc!$A$12&gt;Calc!$P$2,"",Calc!J12)</f>
      </c>
      <c r="G15" s="25">
        <f>IF(Calc!$A$12&gt;Calc!$P$2,"",Calc!K12)</f>
      </c>
      <c r="H15" s="25">
        <f>IF(Calc!$A$12&gt;Calc!$P$2,"",Calc!M12)</f>
      </c>
      <c r="I15" s="25">
        <f>IF(Calc!$A$12&gt;Calc!$P$2,"",Calc!N12)</f>
      </c>
    </row>
    <row r="16" spans="1:9" x14ac:dyDescent="0.25">
      <c r="A16">
        <f>IF(Calc!$A$13&gt;Calc!$P$2,"",Calc!A13)</f>
      </c>
      <c r="B16" s="24">
        <f>IF(Calc!$A$13&gt;Calc!$P$2,"",EDATE(StartDate,Calc!A13))</f>
      </c>
      <c r="C16" s="25">
        <f>IF(Calc!$A$13&gt;Calc!$P$2,"",Calc!B13)</f>
      </c>
      <c r="D16" s="25">
        <f>IF(Calc!$A$13&gt;Calc!$P$2,"",Calc!H13)</f>
      </c>
      <c r="E16" s="25">
        <f>IF(Calc!$A$13&gt;Calc!$P$2,"",Calc!L13)</f>
      </c>
      <c r="F16" s="25">
        <f>IF(Calc!$A$13&gt;Calc!$P$2,"",Calc!J13)</f>
      </c>
      <c r="G16" s="25">
        <f>IF(Calc!$A$13&gt;Calc!$P$2,"",Calc!K13)</f>
      </c>
      <c r="H16" s="25">
        <f>IF(Calc!$A$13&gt;Calc!$P$2,"",Calc!M13)</f>
      </c>
      <c r="I16" s="25">
        <f>IF(Calc!$A$13&gt;Calc!$P$2,"",Calc!N13)</f>
      </c>
    </row>
    <row r="17" spans="1:9" x14ac:dyDescent="0.25">
      <c r="A17">
        <f>IF(Calc!$A$14&gt;Calc!$P$2,"",Calc!A14)</f>
      </c>
      <c r="B17" s="24">
        <f>IF(Calc!$A$14&gt;Calc!$P$2,"",EDATE(StartDate,Calc!A14))</f>
      </c>
      <c r="C17" s="25">
        <f>IF(Calc!$A$14&gt;Calc!$P$2,"",Calc!B14)</f>
      </c>
      <c r="D17" s="25">
        <f>IF(Calc!$A$14&gt;Calc!$P$2,"",Calc!H14)</f>
      </c>
      <c r="E17" s="25">
        <f>IF(Calc!$A$14&gt;Calc!$P$2,"",Calc!L14)</f>
      </c>
      <c r="F17" s="25">
        <f>IF(Calc!$A$14&gt;Calc!$P$2,"",Calc!J14)</f>
      </c>
      <c r="G17" s="25">
        <f>IF(Calc!$A$14&gt;Calc!$P$2,"",Calc!K14)</f>
      </c>
      <c r="H17" s="25">
        <f>IF(Calc!$A$14&gt;Calc!$P$2,"",Calc!M14)</f>
      </c>
      <c r="I17" s="25">
        <f>IF(Calc!$A$14&gt;Calc!$P$2,"",Calc!N14)</f>
      </c>
    </row>
    <row r="18" spans="1:9" x14ac:dyDescent="0.25">
      <c r="A18">
        <f>IF(Calc!$A$15&gt;Calc!$P$2,"",Calc!A15)</f>
      </c>
      <c r="B18" s="24">
        <f>IF(Calc!$A$15&gt;Calc!$P$2,"",EDATE(StartDate,Calc!A15))</f>
      </c>
      <c r="C18" s="25">
        <f>IF(Calc!$A$15&gt;Calc!$P$2,"",Calc!B15)</f>
      </c>
      <c r="D18" s="25">
        <f>IF(Calc!$A$15&gt;Calc!$P$2,"",Calc!H15)</f>
      </c>
      <c r="E18" s="25">
        <f>IF(Calc!$A$15&gt;Calc!$P$2,"",Calc!L15)</f>
      </c>
      <c r="F18" s="25">
        <f>IF(Calc!$A$15&gt;Calc!$P$2,"",Calc!J15)</f>
      </c>
      <c r="G18" s="25">
        <f>IF(Calc!$A$15&gt;Calc!$P$2,"",Calc!K15)</f>
      </c>
      <c r="H18" s="25">
        <f>IF(Calc!$A$15&gt;Calc!$P$2,"",Calc!M15)</f>
      </c>
      <c r="I18" s="25">
        <f>IF(Calc!$A$15&gt;Calc!$P$2,"",Calc!N15)</f>
      </c>
    </row>
    <row r="19" spans="1:9" x14ac:dyDescent="0.25">
      <c r="A19">
        <f>IF(Calc!$A$16&gt;Calc!$P$2,"",Calc!A16)</f>
      </c>
      <c r="B19" s="24">
        <f>IF(Calc!$A$16&gt;Calc!$P$2,"",EDATE(StartDate,Calc!A16))</f>
      </c>
      <c r="C19" s="25">
        <f>IF(Calc!$A$16&gt;Calc!$P$2,"",Calc!B16)</f>
      </c>
      <c r="D19" s="25">
        <f>IF(Calc!$A$16&gt;Calc!$P$2,"",Calc!H16)</f>
      </c>
      <c r="E19" s="25">
        <f>IF(Calc!$A$16&gt;Calc!$P$2,"",Calc!L16)</f>
      </c>
      <c r="F19" s="25">
        <f>IF(Calc!$A$16&gt;Calc!$P$2,"",Calc!J16)</f>
      </c>
      <c r="G19" s="25">
        <f>IF(Calc!$A$16&gt;Calc!$P$2,"",Calc!K16)</f>
      </c>
      <c r="H19" s="25">
        <f>IF(Calc!$A$16&gt;Calc!$P$2,"",Calc!M16)</f>
      </c>
      <c r="I19" s="25">
        <f>IF(Calc!$A$16&gt;Calc!$P$2,"",Calc!N16)</f>
      </c>
    </row>
    <row r="20" spans="1:9" x14ac:dyDescent="0.25">
      <c r="A20">
        <f>IF(Calc!$A$17&gt;Calc!$P$2,"",Calc!A17)</f>
      </c>
      <c r="B20" s="24">
        <f>IF(Calc!$A$17&gt;Calc!$P$2,"",EDATE(StartDate,Calc!A17))</f>
      </c>
      <c r="C20" s="25">
        <f>IF(Calc!$A$17&gt;Calc!$P$2,"",Calc!B17)</f>
      </c>
      <c r="D20" s="25">
        <f>IF(Calc!$A$17&gt;Calc!$P$2,"",Calc!H17)</f>
      </c>
      <c r="E20" s="25">
        <f>IF(Calc!$A$17&gt;Calc!$P$2,"",Calc!L17)</f>
      </c>
      <c r="F20" s="25">
        <f>IF(Calc!$A$17&gt;Calc!$P$2,"",Calc!J17)</f>
      </c>
      <c r="G20" s="25">
        <f>IF(Calc!$A$17&gt;Calc!$P$2,"",Calc!K17)</f>
      </c>
      <c r="H20" s="25">
        <f>IF(Calc!$A$17&gt;Calc!$P$2,"",Calc!M17)</f>
      </c>
      <c r="I20" s="25">
        <f>IF(Calc!$A$17&gt;Calc!$P$2,"",Calc!N17)</f>
      </c>
    </row>
    <row r="21" spans="1:9" x14ac:dyDescent="0.25">
      <c r="A21">
        <f>IF(Calc!$A$18&gt;Calc!$P$2,"",Calc!A18)</f>
      </c>
      <c r="B21" s="24">
        <f>IF(Calc!$A$18&gt;Calc!$P$2,"",EDATE(StartDate,Calc!A18))</f>
      </c>
      <c r="C21" s="25">
        <f>IF(Calc!$A$18&gt;Calc!$P$2,"",Calc!B18)</f>
      </c>
      <c r="D21" s="25">
        <f>IF(Calc!$A$18&gt;Calc!$P$2,"",Calc!H18)</f>
      </c>
      <c r="E21" s="25">
        <f>IF(Calc!$A$18&gt;Calc!$P$2,"",Calc!L18)</f>
      </c>
      <c r="F21" s="25">
        <f>IF(Calc!$A$18&gt;Calc!$P$2,"",Calc!J18)</f>
      </c>
      <c r="G21" s="25">
        <f>IF(Calc!$A$18&gt;Calc!$P$2,"",Calc!K18)</f>
      </c>
      <c r="H21" s="25">
        <f>IF(Calc!$A$18&gt;Calc!$P$2,"",Calc!M18)</f>
      </c>
      <c r="I21" s="25">
        <f>IF(Calc!$A$18&gt;Calc!$P$2,"",Calc!N18)</f>
      </c>
    </row>
    <row r="22" spans="1:9" x14ac:dyDescent="0.25">
      <c r="A22">
        <f>IF(Calc!$A$19&gt;Calc!$P$2,"",Calc!A19)</f>
      </c>
      <c r="B22" s="24">
        <f>IF(Calc!$A$19&gt;Calc!$P$2,"",EDATE(StartDate,Calc!A19))</f>
      </c>
      <c r="C22" s="25">
        <f>IF(Calc!$A$19&gt;Calc!$P$2,"",Calc!B19)</f>
      </c>
      <c r="D22" s="25">
        <f>IF(Calc!$A$19&gt;Calc!$P$2,"",Calc!H19)</f>
      </c>
      <c r="E22" s="25">
        <f>IF(Calc!$A$19&gt;Calc!$P$2,"",Calc!L19)</f>
      </c>
      <c r="F22" s="25">
        <f>IF(Calc!$A$19&gt;Calc!$P$2,"",Calc!J19)</f>
      </c>
      <c r="G22" s="25">
        <f>IF(Calc!$A$19&gt;Calc!$P$2,"",Calc!K19)</f>
      </c>
      <c r="H22" s="25">
        <f>IF(Calc!$A$19&gt;Calc!$P$2,"",Calc!M19)</f>
      </c>
      <c r="I22" s="25">
        <f>IF(Calc!$A$19&gt;Calc!$P$2,"",Calc!N19)</f>
      </c>
    </row>
    <row r="23" spans="1:9" x14ac:dyDescent="0.25">
      <c r="A23">
        <f>IF(Calc!$A$20&gt;Calc!$P$2,"",Calc!A20)</f>
      </c>
      <c r="B23" s="24">
        <f>IF(Calc!$A$20&gt;Calc!$P$2,"",EDATE(StartDate,Calc!A20))</f>
      </c>
      <c r="C23" s="25">
        <f>IF(Calc!$A$20&gt;Calc!$P$2,"",Calc!B20)</f>
      </c>
      <c r="D23" s="25">
        <f>IF(Calc!$A$20&gt;Calc!$P$2,"",Calc!H20)</f>
      </c>
      <c r="E23" s="25">
        <f>IF(Calc!$A$20&gt;Calc!$P$2,"",Calc!L20)</f>
      </c>
      <c r="F23" s="25">
        <f>IF(Calc!$A$20&gt;Calc!$P$2,"",Calc!J20)</f>
      </c>
      <c r="G23" s="25">
        <f>IF(Calc!$A$20&gt;Calc!$P$2,"",Calc!K20)</f>
      </c>
      <c r="H23" s="25">
        <f>IF(Calc!$A$20&gt;Calc!$P$2,"",Calc!M20)</f>
      </c>
      <c r="I23" s="25">
        <f>IF(Calc!$A$20&gt;Calc!$P$2,"",Calc!N20)</f>
      </c>
    </row>
    <row r="24" spans="1:9" x14ac:dyDescent="0.25">
      <c r="A24">
        <f>IF(Calc!$A$21&gt;Calc!$P$2,"",Calc!A21)</f>
      </c>
      <c r="B24" s="24">
        <f>IF(Calc!$A$21&gt;Calc!$P$2,"",EDATE(StartDate,Calc!A21))</f>
      </c>
      <c r="C24" s="25">
        <f>IF(Calc!$A$21&gt;Calc!$P$2,"",Calc!B21)</f>
      </c>
      <c r="D24" s="25">
        <f>IF(Calc!$A$21&gt;Calc!$P$2,"",Calc!H21)</f>
      </c>
      <c r="E24" s="25">
        <f>IF(Calc!$A$21&gt;Calc!$P$2,"",Calc!L21)</f>
      </c>
      <c r="F24" s="25">
        <f>IF(Calc!$A$21&gt;Calc!$P$2,"",Calc!J21)</f>
      </c>
      <c r="G24" s="25">
        <f>IF(Calc!$A$21&gt;Calc!$P$2,"",Calc!K21)</f>
      </c>
      <c r="H24" s="25">
        <f>IF(Calc!$A$21&gt;Calc!$P$2,"",Calc!M21)</f>
      </c>
      <c r="I24" s="25">
        <f>IF(Calc!$A$21&gt;Calc!$P$2,"",Calc!N21)</f>
      </c>
    </row>
    <row r="25" spans="1:9" x14ac:dyDescent="0.25">
      <c r="A25">
        <f>IF(Calc!$A$22&gt;Calc!$P$2,"",Calc!A22)</f>
      </c>
      <c r="B25" s="24">
        <f>IF(Calc!$A$22&gt;Calc!$P$2,"",EDATE(StartDate,Calc!A22))</f>
      </c>
      <c r="C25" s="25">
        <f>IF(Calc!$A$22&gt;Calc!$P$2,"",Calc!B22)</f>
      </c>
      <c r="D25" s="25">
        <f>IF(Calc!$A$22&gt;Calc!$P$2,"",Calc!H22)</f>
      </c>
      <c r="E25" s="25">
        <f>IF(Calc!$A$22&gt;Calc!$P$2,"",Calc!L22)</f>
      </c>
      <c r="F25" s="25">
        <f>IF(Calc!$A$22&gt;Calc!$P$2,"",Calc!J22)</f>
      </c>
      <c r="G25" s="25">
        <f>IF(Calc!$A$22&gt;Calc!$P$2,"",Calc!K22)</f>
      </c>
      <c r="H25" s="25">
        <f>IF(Calc!$A$22&gt;Calc!$P$2,"",Calc!M22)</f>
      </c>
      <c r="I25" s="25">
        <f>IF(Calc!$A$22&gt;Calc!$P$2,"",Calc!N22)</f>
      </c>
    </row>
    <row r="26" spans="1:9" x14ac:dyDescent="0.25">
      <c r="A26">
        <f>IF(Calc!$A$23&gt;Calc!$P$2,"",Calc!A23)</f>
      </c>
      <c r="B26" s="24">
        <f>IF(Calc!$A$23&gt;Calc!$P$2,"",EDATE(StartDate,Calc!A23))</f>
      </c>
      <c r="C26" s="25">
        <f>IF(Calc!$A$23&gt;Calc!$P$2,"",Calc!B23)</f>
      </c>
      <c r="D26" s="25">
        <f>IF(Calc!$A$23&gt;Calc!$P$2,"",Calc!H23)</f>
      </c>
      <c r="E26" s="25">
        <f>IF(Calc!$A$23&gt;Calc!$P$2,"",Calc!L23)</f>
      </c>
      <c r="F26" s="25">
        <f>IF(Calc!$A$23&gt;Calc!$P$2,"",Calc!J23)</f>
      </c>
      <c r="G26" s="25">
        <f>IF(Calc!$A$23&gt;Calc!$P$2,"",Calc!K23)</f>
      </c>
      <c r="H26" s="25">
        <f>IF(Calc!$A$23&gt;Calc!$P$2,"",Calc!M23)</f>
      </c>
      <c r="I26" s="25">
        <f>IF(Calc!$A$23&gt;Calc!$P$2,"",Calc!N23)</f>
      </c>
    </row>
    <row r="27" spans="1:9" x14ac:dyDescent="0.25">
      <c r="A27">
        <f>IF(Calc!$A$24&gt;Calc!$P$2,"",Calc!A24)</f>
      </c>
      <c r="B27" s="24">
        <f>IF(Calc!$A$24&gt;Calc!$P$2,"",EDATE(StartDate,Calc!A24))</f>
      </c>
      <c r="C27" s="25">
        <f>IF(Calc!$A$24&gt;Calc!$P$2,"",Calc!B24)</f>
      </c>
      <c r="D27" s="25">
        <f>IF(Calc!$A$24&gt;Calc!$P$2,"",Calc!H24)</f>
      </c>
      <c r="E27" s="25">
        <f>IF(Calc!$A$24&gt;Calc!$P$2,"",Calc!L24)</f>
      </c>
      <c r="F27" s="25">
        <f>IF(Calc!$A$24&gt;Calc!$P$2,"",Calc!J24)</f>
      </c>
      <c r="G27" s="25">
        <f>IF(Calc!$A$24&gt;Calc!$P$2,"",Calc!K24)</f>
      </c>
      <c r="H27" s="25">
        <f>IF(Calc!$A$24&gt;Calc!$P$2,"",Calc!M24)</f>
      </c>
      <c r="I27" s="25">
        <f>IF(Calc!$A$24&gt;Calc!$P$2,"",Calc!N24)</f>
      </c>
    </row>
    <row r="28" spans="1:9" x14ac:dyDescent="0.25">
      <c r="A28">
        <f>IF(Calc!$A$25&gt;Calc!$P$2,"",Calc!A25)</f>
      </c>
      <c r="B28" s="24">
        <f>IF(Calc!$A$25&gt;Calc!$P$2,"",EDATE(StartDate,Calc!A25))</f>
      </c>
      <c r="C28" s="25">
        <f>IF(Calc!$A$25&gt;Calc!$P$2,"",Calc!B25)</f>
      </c>
      <c r="D28" s="25">
        <f>IF(Calc!$A$25&gt;Calc!$P$2,"",Calc!H25)</f>
      </c>
      <c r="E28" s="25">
        <f>IF(Calc!$A$25&gt;Calc!$P$2,"",Calc!L25)</f>
      </c>
      <c r="F28" s="25">
        <f>IF(Calc!$A$25&gt;Calc!$P$2,"",Calc!J25)</f>
      </c>
      <c r="G28" s="25">
        <f>IF(Calc!$A$25&gt;Calc!$P$2,"",Calc!K25)</f>
      </c>
      <c r="H28" s="25">
        <f>IF(Calc!$A$25&gt;Calc!$P$2,"",Calc!M25)</f>
      </c>
      <c r="I28" s="25">
        <f>IF(Calc!$A$25&gt;Calc!$P$2,"",Calc!N25)</f>
      </c>
    </row>
    <row r="29" spans="1:9" x14ac:dyDescent="0.25">
      <c r="A29">
        <f>IF(Calc!$A$26&gt;Calc!$P$2,"",Calc!A26)</f>
      </c>
      <c r="B29" s="24">
        <f>IF(Calc!$A$26&gt;Calc!$P$2,"",EDATE(StartDate,Calc!A26))</f>
      </c>
      <c r="C29" s="25">
        <f>IF(Calc!$A$26&gt;Calc!$P$2,"",Calc!B26)</f>
      </c>
      <c r="D29" s="25">
        <f>IF(Calc!$A$26&gt;Calc!$P$2,"",Calc!H26)</f>
      </c>
      <c r="E29" s="25">
        <f>IF(Calc!$A$26&gt;Calc!$P$2,"",Calc!L26)</f>
      </c>
      <c r="F29" s="25">
        <f>IF(Calc!$A$26&gt;Calc!$P$2,"",Calc!J26)</f>
      </c>
      <c r="G29" s="25">
        <f>IF(Calc!$A$26&gt;Calc!$P$2,"",Calc!K26)</f>
      </c>
      <c r="H29" s="25">
        <f>IF(Calc!$A$26&gt;Calc!$P$2,"",Calc!M26)</f>
      </c>
      <c r="I29" s="25">
        <f>IF(Calc!$A$26&gt;Calc!$P$2,"",Calc!N26)</f>
      </c>
    </row>
    <row r="30" spans="1:9" x14ac:dyDescent="0.25">
      <c r="A30">
        <f>IF(Calc!$A$27&gt;Calc!$P$2,"",Calc!A27)</f>
      </c>
      <c r="B30" s="24">
        <f>IF(Calc!$A$27&gt;Calc!$P$2,"",EDATE(StartDate,Calc!A27))</f>
      </c>
      <c r="C30" s="25">
        <f>IF(Calc!$A$27&gt;Calc!$P$2,"",Calc!B27)</f>
      </c>
      <c r="D30" s="25">
        <f>IF(Calc!$A$27&gt;Calc!$P$2,"",Calc!H27)</f>
      </c>
      <c r="E30" s="25">
        <f>IF(Calc!$A$27&gt;Calc!$P$2,"",Calc!L27)</f>
      </c>
      <c r="F30" s="25">
        <f>IF(Calc!$A$27&gt;Calc!$P$2,"",Calc!J27)</f>
      </c>
      <c r="G30" s="25">
        <f>IF(Calc!$A$27&gt;Calc!$P$2,"",Calc!K27)</f>
      </c>
      <c r="H30" s="25">
        <f>IF(Calc!$A$27&gt;Calc!$P$2,"",Calc!M27)</f>
      </c>
      <c r="I30" s="25">
        <f>IF(Calc!$A$27&gt;Calc!$P$2,"",Calc!N27)</f>
      </c>
    </row>
    <row r="31" spans="1:9" x14ac:dyDescent="0.25">
      <c r="A31">
        <f>IF(Calc!$A$28&gt;Calc!$P$2,"",Calc!A28)</f>
      </c>
      <c r="B31" s="24">
        <f>IF(Calc!$A$28&gt;Calc!$P$2,"",EDATE(StartDate,Calc!A28))</f>
      </c>
      <c r="C31" s="25">
        <f>IF(Calc!$A$28&gt;Calc!$P$2,"",Calc!B28)</f>
      </c>
      <c r="D31" s="25">
        <f>IF(Calc!$A$28&gt;Calc!$P$2,"",Calc!H28)</f>
      </c>
      <c r="E31" s="25">
        <f>IF(Calc!$A$28&gt;Calc!$P$2,"",Calc!L28)</f>
      </c>
      <c r="F31" s="25">
        <f>IF(Calc!$A$28&gt;Calc!$P$2,"",Calc!J28)</f>
      </c>
      <c r="G31" s="25">
        <f>IF(Calc!$A$28&gt;Calc!$P$2,"",Calc!K28)</f>
      </c>
      <c r="H31" s="25">
        <f>IF(Calc!$A$28&gt;Calc!$P$2,"",Calc!M28)</f>
      </c>
      <c r="I31" s="25">
        <f>IF(Calc!$A$28&gt;Calc!$P$2,"",Calc!N28)</f>
      </c>
    </row>
    <row r="32" spans="1:9" x14ac:dyDescent="0.25">
      <c r="A32">
        <f>IF(Calc!$A$29&gt;Calc!$P$2,"",Calc!A29)</f>
      </c>
      <c r="B32" s="24">
        <f>IF(Calc!$A$29&gt;Calc!$P$2,"",EDATE(StartDate,Calc!A29))</f>
      </c>
      <c r="C32" s="25">
        <f>IF(Calc!$A$29&gt;Calc!$P$2,"",Calc!B29)</f>
      </c>
      <c r="D32" s="25">
        <f>IF(Calc!$A$29&gt;Calc!$P$2,"",Calc!H29)</f>
      </c>
      <c r="E32" s="25">
        <f>IF(Calc!$A$29&gt;Calc!$P$2,"",Calc!L29)</f>
      </c>
      <c r="F32" s="25">
        <f>IF(Calc!$A$29&gt;Calc!$P$2,"",Calc!J29)</f>
      </c>
      <c r="G32" s="25">
        <f>IF(Calc!$A$29&gt;Calc!$P$2,"",Calc!K29)</f>
      </c>
      <c r="H32" s="25">
        <f>IF(Calc!$A$29&gt;Calc!$P$2,"",Calc!M29)</f>
      </c>
      <c r="I32" s="25">
        <f>IF(Calc!$A$29&gt;Calc!$P$2,"",Calc!N29)</f>
      </c>
    </row>
    <row r="33" spans="1:9" x14ac:dyDescent="0.25">
      <c r="A33">
        <f>IF(Calc!$A$30&gt;Calc!$P$2,"",Calc!A30)</f>
      </c>
      <c r="B33" s="24">
        <f>IF(Calc!$A$30&gt;Calc!$P$2,"",EDATE(StartDate,Calc!A30))</f>
      </c>
      <c r="C33" s="25">
        <f>IF(Calc!$A$30&gt;Calc!$P$2,"",Calc!B30)</f>
      </c>
      <c r="D33" s="25">
        <f>IF(Calc!$A$30&gt;Calc!$P$2,"",Calc!H30)</f>
      </c>
      <c r="E33" s="25">
        <f>IF(Calc!$A$30&gt;Calc!$P$2,"",Calc!L30)</f>
      </c>
      <c r="F33" s="25">
        <f>IF(Calc!$A$30&gt;Calc!$P$2,"",Calc!J30)</f>
      </c>
      <c r="G33" s="25">
        <f>IF(Calc!$A$30&gt;Calc!$P$2,"",Calc!K30)</f>
      </c>
      <c r="H33" s="25">
        <f>IF(Calc!$A$30&gt;Calc!$P$2,"",Calc!M30)</f>
      </c>
      <c r="I33" s="25">
        <f>IF(Calc!$A$30&gt;Calc!$P$2,"",Calc!N30)</f>
      </c>
    </row>
    <row r="34" spans="1:9" x14ac:dyDescent="0.25">
      <c r="A34">
        <f>IF(Calc!$A$31&gt;Calc!$P$2,"",Calc!A31)</f>
      </c>
      <c r="B34" s="24">
        <f>IF(Calc!$A$31&gt;Calc!$P$2,"",EDATE(StartDate,Calc!A31))</f>
      </c>
      <c r="C34" s="25">
        <f>IF(Calc!$A$31&gt;Calc!$P$2,"",Calc!B31)</f>
      </c>
      <c r="D34" s="25">
        <f>IF(Calc!$A$31&gt;Calc!$P$2,"",Calc!H31)</f>
      </c>
      <c r="E34" s="25">
        <f>IF(Calc!$A$31&gt;Calc!$P$2,"",Calc!L31)</f>
      </c>
      <c r="F34" s="25">
        <f>IF(Calc!$A$31&gt;Calc!$P$2,"",Calc!J31)</f>
      </c>
      <c r="G34" s="25">
        <f>IF(Calc!$A$31&gt;Calc!$P$2,"",Calc!K31)</f>
      </c>
      <c r="H34" s="25">
        <f>IF(Calc!$A$31&gt;Calc!$P$2,"",Calc!M31)</f>
      </c>
      <c r="I34" s="25">
        <f>IF(Calc!$A$31&gt;Calc!$P$2,"",Calc!N31)</f>
      </c>
    </row>
    <row r="35" spans="1:9" x14ac:dyDescent="0.25">
      <c r="A35">
        <f>IF(Calc!$A$32&gt;Calc!$P$2,"",Calc!A32)</f>
      </c>
      <c r="B35" s="24">
        <f>IF(Calc!$A$32&gt;Calc!$P$2,"",EDATE(StartDate,Calc!A32))</f>
      </c>
      <c r="C35" s="25">
        <f>IF(Calc!$A$32&gt;Calc!$P$2,"",Calc!B32)</f>
      </c>
      <c r="D35" s="25">
        <f>IF(Calc!$A$32&gt;Calc!$P$2,"",Calc!H32)</f>
      </c>
      <c r="E35" s="25">
        <f>IF(Calc!$A$32&gt;Calc!$P$2,"",Calc!L32)</f>
      </c>
      <c r="F35" s="25">
        <f>IF(Calc!$A$32&gt;Calc!$P$2,"",Calc!J32)</f>
      </c>
      <c r="G35" s="25">
        <f>IF(Calc!$A$32&gt;Calc!$P$2,"",Calc!K32)</f>
      </c>
      <c r="H35" s="25">
        <f>IF(Calc!$A$32&gt;Calc!$P$2,"",Calc!M32)</f>
      </c>
      <c r="I35" s="25">
        <f>IF(Calc!$A$32&gt;Calc!$P$2,"",Calc!N32)</f>
      </c>
    </row>
    <row r="36" spans="1:9" x14ac:dyDescent="0.25">
      <c r="A36">
        <f>IF(Calc!$A$33&gt;Calc!$P$2,"",Calc!A33)</f>
      </c>
      <c r="B36" s="24">
        <f>IF(Calc!$A$33&gt;Calc!$P$2,"",EDATE(StartDate,Calc!A33))</f>
      </c>
      <c r="C36" s="25">
        <f>IF(Calc!$A$33&gt;Calc!$P$2,"",Calc!B33)</f>
      </c>
      <c r="D36" s="25">
        <f>IF(Calc!$A$33&gt;Calc!$P$2,"",Calc!H33)</f>
      </c>
      <c r="E36" s="25">
        <f>IF(Calc!$A$33&gt;Calc!$P$2,"",Calc!L33)</f>
      </c>
      <c r="F36" s="25">
        <f>IF(Calc!$A$33&gt;Calc!$P$2,"",Calc!J33)</f>
      </c>
      <c r="G36" s="25">
        <f>IF(Calc!$A$33&gt;Calc!$P$2,"",Calc!K33)</f>
      </c>
      <c r="H36" s="25">
        <f>IF(Calc!$A$33&gt;Calc!$P$2,"",Calc!M33)</f>
      </c>
      <c r="I36" s="25">
        <f>IF(Calc!$A$33&gt;Calc!$P$2,"",Calc!N33)</f>
      </c>
    </row>
    <row r="37" spans="1:9" x14ac:dyDescent="0.25">
      <c r="A37">
        <f>IF(Calc!$A$34&gt;Calc!$P$2,"",Calc!A34)</f>
      </c>
      <c r="B37" s="24">
        <f>IF(Calc!$A$34&gt;Calc!$P$2,"",EDATE(StartDate,Calc!A34))</f>
      </c>
      <c r="C37" s="25">
        <f>IF(Calc!$A$34&gt;Calc!$P$2,"",Calc!B34)</f>
      </c>
      <c r="D37" s="25">
        <f>IF(Calc!$A$34&gt;Calc!$P$2,"",Calc!H34)</f>
      </c>
      <c r="E37" s="25">
        <f>IF(Calc!$A$34&gt;Calc!$P$2,"",Calc!L34)</f>
      </c>
      <c r="F37" s="25">
        <f>IF(Calc!$A$34&gt;Calc!$P$2,"",Calc!J34)</f>
      </c>
      <c r="G37" s="25">
        <f>IF(Calc!$A$34&gt;Calc!$P$2,"",Calc!K34)</f>
      </c>
      <c r="H37" s="25">
        <f>IF(Calc!$A$34&gt;Calc!$P$2,"",Calc!M34)</f>
      </c>
      <c r="I37" s="25">
        <f>IF(Calc!$A$34&gt;Calc!$P$2,"",Calc!N34)</f>
      </c>
    </row>
    <row r="38" spans="1:9" x14ac:dyDescent="0.25">
      <c r="A38">
        <f>IF(Calc!$A$35&gt;Calc!$P$2,"",Calc!A35)</f>
      </c>
      <c r="B38" s="24">
        <f>IF(Calc!$A$35&gt;Calc!$P$2,"",EDATE(StartDate,Calc!A35))</f>
      </c>
      <c r="C38" s="25">
        <f>IF(Calc!$A$35&gt;Calc!$P$2,"",Calc!B35)</f>
      </c>
      <c r="D38" s="25">
        <f>IF(Calc!$A$35&gt;Calc!$P$2,"",Calc!H35)</f>
      </c>
      <c r="E38" s="25">
        <f>IF(Calc!$A$35&gt;Calc!$P$2,"",Calc!L35)</f>
      </c>
      <c r="F38" s="25">
        <f>IF(Calc!$A$35&gt;Calc!$P$2,"",Calc!J35)</f>
      </c>
      <c r="G38" s="25">
        <f>IF(Calc!$A$35&gt;Calc!$P$2,"",Calc!K35)</f>
      </c>
      <c r="H38" s="25">
        <f>IF(Calc!$A$35&gt;Calc!$P$2,"",Calc!M35)</f>
      </c>
      <c r="I38" s="25">
        <f>IF(Calc!$A$35&gt;Calc!$P$2,"",Calc!N35)</f>
      </c>
    </row>
    <row r="39" spans="1:9" x14ac:dyDescent="0.25">
      <c r="A39">
        <f>IF(Calc!$A$36&gt;Calc!$P$2,"",Calc!A36)</f>
      </c>
      <c r="B39" s="24">
        <f>IF(Calc!$A$36&gt;Calc!$P$2,"",EDATE(StartDate,Calc!A36))</f>
      </c>
      <c r="C39" s="25">
        <f>IF(Calc!$A$36&gt;Calc!$P$2,"",Calc!B36)</f>
      </c>
      <c r="D39" s="25">
        <f>IF(Calc!$A$36&gt;Calc!$P$2,"",Calc!H36)</f>
      </c>
      <c r="E39" s="25">
        <f>IF(Calc!$A$36&gt;Calc!$P$2,"",Calc!L36)</f>
      </c>
      <c r="F39" s="25">
        <f>IF(Calc!$A$36&gt;Calc!$P$2,"",Calc!J36)</f>
      </c>
      <c r="G39" s="25">
        <f>IF(Calc!$A$36&gt;Calc!$P$2,"",Calc!K36)</f>
      </c>
      <c r="H39" s="25">
        <f>IF(Calc!$A$36&gt;Calc!$P$2,"",Calc!M36)</f>
      </c>
      <c r="I39" s="25">
        <f>IF(Calc!$A$36&gt;Calc!$P$2,"",Calc!N36)</f>
      </c>
    </row>
    <row r="40" spans="1:9" x14ac:dyDescent="0.25">
      <c r="A40">
        <f>IF(Calc!$A$37&gt;Calc!$P$2,"",Calc!A37)</f>
      </c>
      <c r="B40" s="24">
        <f>IF(Calc!$A$37&gt;Calc!$P$2,"",EDATE(StartDate,Calc!A37))</f>
      </c>
      <c r="C40" s="25">
        <f>IF(Calc!$A$37&gt;Calc!$P$2,"",Calc!B37)</f>
      </c>
      <c r="D40" s="25">
        <f>IF(Calc!$A$37&gt;Calc!$P$2,"",Calc!H37)</f>
      </c>
      <c r="E40" s="25">
        <f>IF(Calc!$A$37&gt;Calc!$P$2,"",Calc!L37)</f>
      </c>
      <c r="F40" s="25">
        <f>IF(Calc!$A$37&gt;Calc!$P$2,"",Calc!J37)</f>
      </c>
      <c r="G40" s="25">
        <f>IF(Calc!$A$37&gt;Calc!$P$2,"",Calc!K37)</f>
      </c>
      <c r="H40" s="25">
        <f>IF(Calc!$A$37&gt;Calc!$P$2,"",Calc!M37)</f>
      </c>
      <c r="I40" s="25">
        <f>IF(Calc!$A$37&gt;Calc!$P$2,"",Calc!N37)</f>
      </c>
    </row>
    <row r="41" spans="1:9" x14ac:dyDescent="0.25">
      <c r="A41">
        <f>IF(Calc!$A$38&gt;Calc!$P$2,"",Calc!A38)</f>
      </c>
      <c r="B41" s="24">
        <f>IF(Calc!$A$38&gt;Calc!$P$2,"",EDATE(StartDate,Calc!A38))</f>
      </c>
      <c r="C41" s="25">
        <f>IF(Calc!$A$38&gt;Calc!$P$2,"",Calc!B38)</f>
      </c>
      <c r="D41" s="25">
        <f>IF(Calc!$A$38&gt;Calc!$P$2,"",Calc!H38)</f>
      </c>
      <c r="E41" s="25">
        <f>IF(Calc!$A$38&gt;Calc!$P$2,"",Calc!L38)</f>
      </c>
      <c r="F41" s="25">
        <f>IF(Calc!$A$38&gt;Calc!$P$2,"",Calc!J38)</f>
      </c>
      <c r="G41" s="25">
        <f>IF(Calc!$A$38&gt;Calc!$P$2,"",Calc!K38)</f>
      </c>
      <c r="H41" s="25">
        <f>IF(Calc!$A$38&gt;Calc!$P$2,"",Calc!M38)</f>
      </c>
      <c r="I41" s="25">
        <f>IF(Calc!$A$38&gt;Calc!$P$2,"",Calc!N38)</f>
      </c>
    </row>
    <row r="42" spans="1:9" x14ac:dyDescent="0.25">
      <c r="A42">
        <f>IF(Calc!$A$39&gt;Calc!$P$2,"",Calc!A39)</f>
      </c>
      <c r="B42" s="24">
        <f>IF(Calc!$A$39&gt;Calc!$P$2,"",EDATE(StartDate,Calc!A39))</f>
      </c>
      <c r="C42" s="25">
        <f>IF(Calc!$A$39&gt;Calc!$P$2,"",Calc!B39)</f>
      </c>
      <c r="D42" s="25">
        <f>IF(Calc!$A$39&gt;Calc!$P$2,"",Calc!H39)</f>
      </c>
      <c r="E42" s="25">
        <f>IF(Calc!$A$39&gt;Calc!$P$2,"",Calc!L39)</f>
      </c>
      <c r="F42" s="25">
        <f>IF(Calc!$A$39&gt;Calc!$P$2,"",Calc!J39)</f>
      </c>
      <c r="G42" s="25">
        <f>IF(Calc!$A$39&gt;Calc!$P$2,"",Calc!K39)</f>
      </c>
      <c r="H42" s="25">
        <f>IF(Calc!$A$39&gt;Calc!$P$2,"",Calc!M39)</f>
      </c>
      <c r="I42" s="25">
        <f>IF(Calc!$A$39&gt;Calc!$P$2,"",Calc!N39)</f>
      </c>
    </row>
    <row r="43" spans="1:9" x14ac:dyDescent="0.25">
      <c r="A43">
        <f>IF(Calc!$A$40&gt;Calc!$P$2,"",Calc!A40)</f>
      </c>
      <c r="B43" s="24">
        <f>IF(Calc!$A$40&gt;Calc!$P$2,"",EDATE(StartDate,Calc!A40))</f>
      </c>
      <c r="C43" s="25">
        <f>IF(Calc!$A$40&gt;Calc!$P$2,"",Calc!B40)</f>
      </c>
      <c r="D43" s="25">
        <f>IF(Calc!$A$40&gt;Calc!$P$2,"",Calc!H40)</f>
      </c>
      <c r="E43" s="25">
        <f>IF(Calc!$A$40&gt;Calc!$P$2,"",Calc!L40)</f>
      </c>
      <c r="F43" s="25">
        <f>IF(Calc!$A$40&gt;Calc!$P$2,"",Calc!J40)</f>
      </c>
      <c r="G43" s="25">
        <f>IF(Calc!$A$40&gt;Calc!$P$2,"",Calc!K40)</f>
      </c>
      <c r="H43" s="25">
        <f>IF(Calc!$A$40&gt;Calc!$P$2,"",Calc!M40)</f>
      </c>
      <c r="I43" s="25">
        <f>IF(Calc!$A$40&gt;Calc!$P$2,"",Calc!N40)</f>
      </c>
    </row>
    <row r="44" spans="1:9" x14ac:dyDescent="0.25">
      <c r="A44">
        <f>IF(Calc!$A$41&gt;Calc!$P$2,"",Calc!A41)</f>
      </c>
      <c r="B44" s="24">
        <f>IF(Calc!$A$41&gt;Calc!$P$2,"",EDATE(StartDate,Calc!A41))</f>
      </c>
      <c r="C44" s="25">
        <f>IF(Calc!$A$41&gt;Calc!$P$2,"",Calc!B41)</f>
      </c>
      <c r="D44" s="25">
        <f>IF(Calc!$A$41&gt;Calc!$P$2,"",Calc!H41)</f>
      </c>
      <c r="E44" s="25">
        <f>IF(Calc!$A$41&gt;Calc!$P$2,"",Calc!L41)</f>
      </c>
      <c r="F44" s="25">
        <f>IF(Calc!$A$41&gt;Calc!$P$2,"",Calc!J41)</f>
      </c>
      <c r="G44" s="25">
        <f>IF(Calc!$A$41&gt;Calc!$P$2,"",Calc!K41)</f>
      </c>
      <c r="H44" s="25">
        <f>IF(Calc!$A$41&gt;Calc!$P$2,"",Calc!M41)</f>
      </c>
      <c r="I44" s="25">
        <f>IF(Calc!$A$41&gt;Calc!$P$2,"",Calc!N41)</f>
      </c>
    </row>
    <row r="45" spans="1:9" x14ac:dyDescent="0.25">
      <c r="A45">
        <f>IF(Calc!$A$42&gt;Calc!$P$2,"",Calc!A42)</f>
      </c>
      <c r="B45" s="24">
        <f>IF(Calc!$A$42&gt;Calc!$P$2,"",EDATE(StartDate,Calc!A42))</f>
      </c>
      <c r="C45" s="25">
        <f>IF(Calc!$A$42&gt;Calc!$P$2,"",Calc!B42)</f>
      </c>
      <c r="D45" s="25">
        <f>IF(Calc!$A$42&gt;Calc!$P$2,"",Calc!H42)</f>
      </c>
      <c r="E45" s="25">
        <f>IF(Calc!$A$42&gt;Calc!$P$2,"",Calc!L42)</f>
      </c>
      <c r="F45" s="25">
        <f>IF(Calc!$A$42&gt;Calc!$P$2,"",Calc!J42)</f>
      </c>
      <c r="G45" s="25">
        <f>IF(Calc!$A$42&gt;Calc!$P$2,"",Calc!K42)</f>
      </c>
      <c r="H45" s="25">
        <f>IF(Calc!$A$42&gt;Calc!$P$2,"",Calc!M42)</f>
      </c>
      <c r="I45" s="25">
        <f>IF(Calc!$A$42&gt;Calc!$P$2,"",Calc!N42)</f>
      </c>
    </row>
    <row r="46" spans="1:9" x14ac:dyDescent="0.25">
      <c r="A46">
        <f>IF(Calc!$A$43&gt;Calc!$P$2,"",Calc!A43)</f>
      </c>
      <c r="B46" s="24">
        <f>IF(Calc!$A$43&gt;Calc!$P$2,"",EDATE(StartDate,Calc!A43))</f>
      </c>
      <c r="C46" s="25">
        <f>IF(Calc!$A$43&gt;Calc!$P$2,"",Calc!B43)</f>
      </c>
      <c r="D46" s="25">
        <f>IF(Calc!$A$43&gt;Calc!$P$2,"",Calc!H43)</f>
      </c>
      <c r="E46" s="25">
        <f>IF(Calc!$A$43&gt;Calc!$P$2,"",Calc!L43)</f>
      </c>
      <c r="F46" s="25">
        <f>IF(Calc!$A$43&gt;Calc!$P$2,"",Calc!J43)</f>
      </c>
      <c r="G46" s="25">
        <f>IF(Calc!$A$43&gt;Calc!$P$2,"",Calc!K43)</f>
      </c>
      <c r="H46" s="25">
        <f>IF(Calc!$A$43&gt;Calc!$P$2,"",Calc!M43)</f>
      </c>
      <c r="I46" s="25">
        <f>IF(Calc!$A$43&gt;Calc!$P$2,"",Calc!N43)</f>
      </c>
    </row>
    <row r="47" spans="1:9" x14ac:dyDescent="0.25">
      <c r="A47">
        <f>IF(Calc!$A$44&gt;Calc!$P$2,"",Calc!A44)</f>
      </c>
      <c r="B47" s="24">
        <f>IF(Calc!$A$44&gt;Calc!$P$2,"",EDATE(StartDate,Calc!A44))</f>
      </c>
      <c r="C47" s="25">
        <f>IF(Calc!$A$44&gt;Calc!$P$2,"",Calc!B44)</f>
      </c>
      <c r="D47" s="25">
        <f>IF(Calc!$A$44&gt;Calc!$P$2,"",Calc!H44)</f>
      </c>
      <c r="E47" s="25">
        <f>IF(Calc!$A$44&gt;Calc!$P$2,"",Calc!L44)</f>
      </c>
      <c r="F47" s="25">
        <f>IF(Calc!$A$44&gt;Calc!$P$2,"",Calc!J44)</f>
      </c>
      <c r="G47" s="25">
        <f>IF(Calc!$A$44&gt;Calc!$P$2,"",Calc!K44)</f>
      </c>
      <c r="H47" s="25">
        <f>IF(Calc!$A$44&gt;Calc!$P$2,"",Calc!M44)</f>
      </c>
      <c r="I47" s="25">
        <f>IF(Calc!$A$44&gt;Calc!$P$2,"",Calc!N44)</f>
      </c>
    </row>
    <row r="48" spans="1:9" x14ac:dyDescent="0.25">
      <c r="A48">
        <f>IF(Calc!$A$45&gt;Calc!$P$2,"",Calc!A45)</f>
      </c>
      <c r="B48" s="24">
        <f>IF(Calc!$A$45&gt;Calc!$P$2,"",EDATE(StartDate,Calc!A45))</f>
      </c>
      <c r="C48" s="25">
        <f>IF(Calc!$A$45&gt;Calc!$P$2,"",Calc!B45)</f>
      </c>
      <c r="D48" s="25">
        <f>IF(Calc!$A$45&gt;Calc!$P$2,"",Calc!H45)</f>
      </c>
      <c r="E48" s="25">
        <f>IF(Calc!$A$45&gt;Calc!$P$2,"",Calc!L45)</f>
      </c>
      <c r="F48" s="25">
        <f>IF(Calc!$A$45&gt;Calc!$P$2,"",Calc!J45)</f>
      </c>
      <c r="G48" s="25">
        <f>IF(Calc!$A$45&gt;Calc!$P$2,"",Calc!K45)</f>
      </c>
      <c r="H48" s="25">
        <f>IF(Calc!$A$45&gt;Calc!$P$2,"",Calc!M45)</f>
      </c>
      <c r="I48" s="25">
        <f>IF(Calc!$A$45&gt;Calc!$P$2,"",Calc!N45)</f>
      </c>
    </row>
    <row r="49" spans="1:9" x14ac:dyDescent="0.25">
      <c r="A49">
        <f>IF(Calc!$A$46&gt;Calc!$P$2,"",Calc!A46)</f>
      </c>
      <c r="B49" s="24">
        <f>IF(Calc!$A$46&gt;Calc!$P$2,"",EDATE(StartDate,Calc!A46))</f>
      </c>
      <c r="C49" s="25">
        <f>IF(Calc!$A$46&gt;Calc!$P$2,"",Calc!B46)</f>
      </c>
      <c r="D49" s="25">
        <f>IF(Calc!$A$46&gt;Calc!$P$2,"",Calc!H46)</f>
      </c>
      <c r="E49" s="25">
        <f>IF(Calc!$A$46&gt;Calc!$P$2,"",Calc!L46)</f>
      </c>
      <c r="F49" s="25">
        <f>IF(Calc!$A$46&gt;Calc!$P$2,"",Calc!J46)</f>
      </c>
      <c r="G49" s="25">
        <f>IF(Calc!$A$46&gt;Calc!$P$2,"",Calc!K46)</f>
      </c>
      <c r="H49" s="25">
        <f>IF(Calc!$A$46&gt;Calc!$P$2,"",Calc!M46)</f>
      </c>
      <c r="I49" s="25">
        <f>IF(Calc!$A$46&gt;Calc!$P$2,"",Calc!N46)</f>
      </c>
    </row>
    <row r="50" spans="1:9" x14ac:dyDescent="0.25">
      <c r="A50">
        <f>IF(Calc!$A$47&gt;Calc!$P$2,"",Calc!A47)</f>
      </c>
      <c r="B50" s="24">
        <f>IF(Calc!$A$47&gt;Calc!$P$2,"",EDATE(StartDate,Calc!A47))</f>
      </c>
      <c r="C50" s="25">
        <f>IF(Calc!$A$47&gt;Calc!$P$2,"",Calc!B47)</f>
      </c>
      <c r="D50" s="25">
        <f>IF(Calc!$A$47&gt;Calc!$P$2,"",Calc!H47)</f>
      </c>
      <c r="E50" s="25">
        <f>IF(Calc!$A$47&gt;Calc!$P$2,"",Calc!L47)</f>
      </c>
      <c r="F50" s="25">
        <f>IF(Calc!$A$47&gt;Calc!$P$2,"",Calc!J47)</f>
      </c>
      <c r="G50" s="25">
        <f>IF(Calc!$A$47&gt;Calc!$P$2,"",Calc!K47)</f>
      </c>
      <c r="H50" s="25">
        <f>IF(Calc!$A$47&gt;Calc!$P$2,"",Calc!M47)</f>
      </c>
      <c r="I50" s="25">
        <f>IF(Calc!$A$47&gt;Calc!$P$2,"",Calc!N47)</f>
      </c>
    </row>
    <row r="51" spans="1:9" x14ac:dyDescent="0.25">
      <c r="A51">
        <f>IF(Calc!$A$48&gt;Calc!$P$2,"",Calc!A48)</f>
      </c>
      <c r="B51" s="24">
        <f>IF(Calc!$A$48&gt;Calc!$P$2,"",EDATE(StartDate,Calc!A48))</f>
      </c>
      <c r="C51" s="25">
        <f>IF(Calc!$A$48&gt;Calc!$P$2,"",Calc!B48)</f>
      </c>
      <c r="D51" s="25">
        <f>IF(Calc!$A$48&gt;Calc!$P$2,"",Calc!H48)</f>
      </c>
      <c r="E51" s="25">
        <f>IF(Calc!$A$48&gt;Calc!$P$2,"",Calc!L48)</f>
      </c>
      <c r="F51" s="25">
        <f>IF(Calc!$A$48&gt;Calc!$P$2,"",Calc!J48)</f>
      </c>
      <c r="G51" s="25">
        <f>IF(Calc!$A$48&gt;Calc!$P$2,"",Calc!K48)</f>
      </c>
      <c r="H51" s="25">
        <f>IF(Calc!$A$48&gt;Calc!$P$2,"",Calc!M48)</f>
      </c>
      <c r="I51" s="25">
        <f>IF(Calc!$A$48&gt;Calc!$P$2,"",Calc!N48)</f>
      </c>
    </row>
    <row r="52" spans="1:9" x14ac:dyDescent="0.25">
      <c r="A52">
        <f>IF(Calc!$A$49&gt;Calc!$P$2,"",Calc!A49)</f>
      </c>
      <c r="B52" s="24">
        <f>IF(Calc!$A$49&gt;Calc!$P$2,"",EDATE(StartDate,Calc!A49))</f>
      </c>
      <c r="C52" s="25">
        <f>IF(Calc!$A$49&gt;Calc!$P$2,"",Calc!B49)</f>
      </c>
      <c r="D52" s="25">
        <f>IF(Calc!$A$49&gt;Calc!$P$2,"",Calc!H49)</f>
      </c>
      <c r="E52" s="25">
        <f>IF(Calc!$A$49&gt;Calc!$P$2,"",Calc!L49)</f>
      </c>
      <c r="F52" s="25">
        <f>IF(Calc!$A$49&gt;Calc!$P$2,"",Calc!J49)</f>
      </c>
      <c r="G52" s="25">
        <f>IF(Calc!$A$49&gt;Calc!$P$2,"",Calc!K49)</f>
      </c>
      <c r="H52" s="25">
        <f>IF(Calc!$A$49&gt;Calc!$P$2,"",Calc!M49)</f>
      </c>
      <c r="I52" s="25">
        <f>IF(Calc!$A$49&gt;Calc!$P$2,"",Calc!N49)</f>
      </c>
    </row>
    <row r="53" spans="1:9" x14ac:dyDescent="0.25">
      <c r="A53">
        <f>IF(Calc!$A$50&gt;Calc!$P$2,"",Calc!A50)</f>
      </c>
      <c r="B53" s="24">
        <f>IF(Calc!$A$50&gt;Calc!$P$2,"",EDATE(StartDate,Calc!A50))</f>
      </c>
      <c r="C53" s="25">
        <f>IF(Calc!$A$50&gt;Calc!$P$2,"",Calc!B50)</f>
      </c>
      <c r="D53" s="25">
        <f>IF(Calc!$A$50&gt;Calc!$P$2,"",Calc!H50)</f>
      </c>
      <c r="E53" s="25">
        <f>IF(Calc!$A$50&gt;Calc!$P$2,"",Calc!L50)</f>
      </c>
      <c r="F53" s="25">
        <f>IF(Calc!$A$50&gt;Calc!$P$2,"",Calc!J50)</f>
      </c>
      <c r="G53" s="25">
        <f>IF(Calc!$A$50&gt;Calc!$P$2,"",Calc!K50)</f>
      </c>
      <c r="H53" s="25">
        <f>IF(Calc!$A$50&gt;Calc!$P$2,"",Calc!M50)</f>
      </c>
      <c r="I53" s="25">
        <f>IF(Calc!$A$50&gt;Calc!$P$2,"",Calc!N50)</f>
      </c>
    </row>
    <row r="54" spans="1:9" x14ac:dyDescent="0.25">
      <c r="A54">
        <f>IF(Calc!$A$51&gt;Calc!$P$2,"",Calc!A51)</f>
      </c>
      <c r="B54" s="24">
        <f>IF(Calc!$A$51&gt;Calc!$P$2,"",EDATE(StartDate,Calc!A51))</f>
      </c>
      <c r="C54" s="25">
        <f>IF(Calc!$A$51&gt;Calc!$P$2,"",Calc!B51)</f>
      </c>
      <c r="D54" s="25">
        <f>IF(Calc!$A$51&gt;Calc!$P$2,"",Calc!H51)</f>
      </c>
      <c r="E54" s="25">
        <f>IF(Calc!$A$51&gt;Calc!$P$2,"",Calc!L51)</f>
      </c>
      <c r="F54" s="25">
        <f>IF(Calc!$A$51&gt;Calc!$P$2,"",Calc!J51)</f>
      </c>
      <c r="G54" s="25">
        <f>IF(Calc!$A$51&gt;Calc!$P$2,"",Calc!K51)</f>
      </c>
      <c r="H54" s="25">
        <f>IF(Calc!$A$51&gt;Calc!$P$2,"",Calc!M51)</f>
      </c>
      <c r="I54" s="25">
        <f>IF(Calc!$A$51&gt;Calc!$P$2,"",Calc!N51)</f>
      </c>
    </row>
    <row r="55" spans="1:9" x14ac:dyDescent="0.25">
      <c r="A55">
        <f>IF(Calc!$A$52&gt;Calc!$P$2,"",Calc!A52)</f>
      </c>
      <c r="B55" s="24">
        <f>IF(Calc!$A$52&gt;Calc!$P$2,"",EDATE(StartDate,Calc!A52))</f>
      </c>
      <c r="C55" s="25">
        <f>IF(Calc!$A$52&gt;Calc!$P$2,"",Calc!B52)</f>
      </c>
      <c r="D55" s="25">
        <f>IF(Calc!$A$52&gt;Calc!$P$2,"",Calc!H52)</f>
      </c>
      <c r="E55" s="25">
        <f>IF(Calc!$A$52&gt;Calc!$P$2,"",Calc!L52)</f>
      </c>
      <c r="F55" s="25">
        <f>IF(Calc!$A$52&gt;Calc!$P$2,"",Calc!J52)</f>
      </c>
      <c r="G55" s="25">
        <f>IF(Calc!$A$52&gt;Calc!$P$2,"",Calc!K52)</f>
      </c>
      <c r="H55" s="25">
        <f>IF(Calc!$A$52&gt;Calc!$P$2,"",Calc!M52)</f>
      </c>
      <c r="I55" s="25">
        <f>IF(Calc!$A$52&gt;Calc!$P$2,"",Calc!N52)</f>
      </c>
    </row>
    <row r="56" spans="1:9" x14ac:dyDescent="0.25">
      <c r="A56">
        <f>IF(Calc!$A$53&gt;Calc!$P$2,"",Calc!A53)</f>
      </c>
      <c r="B56" s="24">
        <f>IF(Calc!$A$53&gt;Calc!$P$2,"",EDATE(StartDate,Calc!A53))</f>
      </c>
      <c r="C56" s="25">
        <f>IF(Calc!$A$53&gt;Calc!$P$2,"",Calc!B53)</f>
      </c>
      <c r="D56" s="25">
        <f>IF(Calc!$A$53&gt;Calc!$P$2,"",Calc!H53)</f>
      </c>
      <c r="E56" s="25">
        <f>IF(Calc!$A$53&gt;Calc!$P$2,"",Calc!L53)</f>
      </c>
      <c r="F56" s="25">
        <f>IF(Calc!$A$53&gt;Calc!$P$2,"",Calc!J53)</f>
      </c>
      <c r="G56" s="25">
        <f>IF(Calc!$A$53&gt;Calc!$P$2,"",Calc!K53)</f>
      </c>
      <c r="H56" s="25">
        <f>IF(Calc!$A$53&gt;Calc!$P$2,"",Calc!M53)</f>
      </c>
      <c r="I56" s="25">
        <f>IF(Calc!$A$53&gt;Calc!$P$2,"",Calc!N53)</f>
      </c>
    </row>
    <row r="57" spans="1:9" x14ac:dyDescent="0.25">
      <c r="A57">
        <f>IF(Calc!$A$54&gt;Calc!$P$2,"",Calc!A54)</f>
      </c>
      <c r="B57" s="24">
        <f>IF(Calc!$A$54&gt;Calc!$P$2,"",EDATE(StartDate,Calc!A54))</f>
      </c>
      <c r="C57" s="25">
        <f>IF(Calc!$A$54&gt;Calc!$P$2,"",Calc!B54)</f>
      </c>
      <c r="D57" s="25">
        <f>IF(Calc!$A$54&gt;Calc!$P$2,"",Calc!H54)</f>
      </c>
      <c r="E57" s="25">
        <f>IF(Calc!$A$54&gt;Calc!$P$2,"",Calc!L54)</f>
      </c>
      <c r="F57" s="25">
        <f>IF(Calc!$A$54&gt;Calc!$P$2,"",Calc!J54)</f>
      </c>
      <c r="G57" s="25">
        <f>IF(Calc!$A$54&gt;Calc!$P$2,"",Calc!K54)</f>
      </c>
      <c r="H57" s="25">
        <f>IF(Calc!$A$54&gt;Calc!$P$2,"",Calc!M54)</f>
      </c>
      <c r="I57" s="25">
        <f>IF(Calc!$A$54&gt;Calc!$P$2,"",Calc!N54)</f>
      </c>
    </row>
    <row r="58" spans="1:9" x14ac:dyDescent="0.25">
      <c r="A58">
        <f>IF(Calc!$A$55&gt;Calc!$P$2,"",Calc!A55)</f>
      </c>
      <c r="B58" s="24">
        <f>IF(Calc!$A$55&gt;Calc!$P$2,"",EDATE(StartDate,Calc!A55))</f>
      </c>
      <c r="C58" s="25">
        <f>IF(Calc!$A$55&gt;Calc!$P$2,"",Calc!B55)</f>
      </c>
      <c r="D58" s="25">
        <f>IF(Calc!$A$55&gt;Calc!$P$2,"",Calc!H55)</f>
      </c>
      <c r="E58" s="25">
        <f>IF(Calc!$A$55&gt;Calc!$P$2,"",Calc!L55)</f>
      </c>
      <c r="F58" s="25">
        <f>IF(Calc!$A$55&gt;Calc!$P$2,"",Calc!J55)</f>
      </c>
      <c r="G58" s="25">
        <f>IF(Calc!$A$55&gt;Calc!$P$2,"",Calc!K55)</f>
      </c>
      <c r="H58" s="25">
        <f>IF(Calc!$A$55&gt;Calc!$P$2,"",Calc!M55)</f>
      </c>
      <c r="I58" s="25">
        <f>IF(Calc!$A$55&gt;Calc!$P$2,"",Calc!N55)</f>
      </c>
    </row>
    <row r="59" spans="1:9" x14ac:dyDescent="0.25">
      <c r="A59">
        <f>IF(Calc!$A$56&gt;Calc!$P$2,"",Calc!A56)</f>
      </c>
      <c r="B59" s="24">
        <f>IF(Calc!$A$56&gt;Calc!$P$2,"",EDATE(StartDate,Calc!A56))</f>
      </c>
      <c r="C59" s="25">
        <f>IF(Calc!$A$56&gt;Calc!$P$2,"",Calc!B56)</f>
      </c>
      <c r="D59" s="25">
        <f>IF(Calc!$A$56&gt;Calc!$P$2,"",Calc!H56)</f>
      </c>
      <c r="E59" s="25">
        <f>IF(Calc!$A$56&gt;Calc!$P$2,"",Calc!L56)</f>
      </c>
      <c r="F59" s="25">
        <f>IF(Calc!$A$56&gt;Calc!$P$2,"",Calc!J56)</f>
      </c>
      <c r="G59" s="25">
        <f>IF(Calc!$A$56&gt;Calc!$P$2,"",Calc!K56)</f>
      </c>
      <c r="H59" s="25">
        <f>IF(Calc!$A$56&gt;Calc!$P$2,"",Calc!M56)</f>
      </c>
      <c r="I59" s="25">
        <f>IF(Calc!$A$56&gt;Calc!$P$2,"",Calc!N56)</f>
      </c>
    </row>
    <row r="60" spans="1:9" x14ac:dyDescent="0.25">
      <c r="A60">
        <f>IF(Calc!$A$57&gt;Calc!$P$2,"",Calc!A57)</f>
      </c>
      <c r="B60" s="24">
        <f>IF(Calc!$A$57&gt;Calc!$P$2,"",EDATE(StartDate,Calc!A57))</f>
      </c>
      <c r="C60" s="25">
        <f>IF(Calc!$A$57&gt;Calc!$P$2,"",Calc!B57)</f>
      </c>
      <c r="D60" s="25">
        <f>IF(Calc!$A$57&gt;Calc!$P$2,"",Calc!H57)</f>
      </c>
      <c r="E60" s="25">
        <f>IF(Calc!$A$57&gt;Calc!$P$2,"",Calc!L57)</f>
      </c>
      <c r="F60" s="25">
        <f>IF(Calc!$A$57&gt;Calc!$P$2,"",Calc!J57)</f>
      </c>
      <c r="G60" s="25">
        <f>IF(Calc!$A$57&gt;Calc!$P$2,"",Calc!K57)</f>
      </c>
      <c r="H60" s="25">
        <f>IF(Calc!$A$57&gt;Calc!$P$2,"",Calc!M57)</f>
      </c>
      <c r="I60" s="25">
        <f>IF(Calc!$A$57&gt;Calc!$P$2,"",Calc!N57)</f>
      </c>
    </row>
    <row r="61" spans="1:9" x14ac:dyDescent="0.25">
      <c r="A61">
        <f>IF(Calc!$A$58&gt;Calc!$P$2,"",Calc!A58)</f>
      </c>
      <c r="B61" s="24">
        <f>IF(Calc!$A$58&gt;Calc!$P$2,"",EDATE(StartDate,Calc!A58))</f>
      </c>
      <c r="C61" s="25">
        <f>IF(Calc!$A$58&gt;Calc!$P$2,"",Calc!B58)</f>
      </c>
      <c r="D61" s="25">
        <f>IF(Calc!$A$58&gt;Calc!$P$2,"",Calc!H58)</f>
      </c>
      <c r="E61" s="25">
        <f>IF(Calc!$A$58&gt;Calc!$P$2,"",Calc!L58)</f>
      </c>
      <c r="F61" s="25">
        <f>IF(Calc!$A$58&gt;Calc!$P$2,"",Calc!J58)</f>
      </c>
      <c r="G61" s="25">
        <f>IF(Calc!$A$58&gt;Calc!$P$2,"",Calc!K58)</f>
      </c>
      <c r="H61" s="25">
        <f>IF(Calc!$A$58&gt;Calc!$P$2,"",Calc!M58)</f>
      </c>
      <c r="I61" s="25">
        <f>IF(Calc!$A$58&gt;Calc!$P$2,"",Calc!N58)</f>
      </c>
    </row>
    <row r="62" spans="1:9" x14ac:dyDescent="0.25">
      <c r="A62">
        <f>IF(Calc!$A$59&gt;Calc!$P$2,"",Calc!A59)</f>
      </c>
      <c r="B62" s="24">
        <f>IF(Calc!$A$59&gt;Calc!$P$2,"",EDATE(StartDate,Calc!A59))</f>
      </c>
      <c r="C62" s="25">
        <f>IF(Calc!$A$59&gt;Calc!$P$2,"",Calc!B59)</f>
      </c>
      <c r="D62" s="25">
        <f>IF(Calc!$A$59&gt;Calc!$P$2,"",Calc!H59)</f>
      </c>
      <c r="E62" s="25">
        <f>IF(Calc!$A$59&gt;Calc!$P$2,"",Calc!L59)</f>
      </c>
      <c r="F62" s="25">
        <f>IF(Calc!$A$59&gt;Calc!$P$2,"",Calc!J59)</f>
      </c>
      <c r="G62" s="25">
        <f>IF(Calc!$A$59&gt;Calc!$P$2,"",Calc!K59)</f>
      </c>
      <c r="H62" s="25">
        <f>IF(Calc!$A$59&gt;Calc!$P$2,"",Calc!M59)</f>
      </c>
      <c r="I62" s="25">
        <f>IF(Calc!$A$59&gt;Calc!$P$2,"",Calc!N59)</f>
      </c>
    </row>
    <row r="63" spans="1:9" x14ac:dyDescent="0.25">
      <c r="A63">
        <f>IF(Calc!$A$60&gt;Calc!$P$2,"",Calc!A60)</f>
      </c>
      <c r="B63" s="24">
        <f>IF(Calc!$A$60&gt;Calc!$P$2,"",EDATE(StartDate,Calc!A60))</f>
      </c>
      <c r="C63" s="25">
        <f>IF(Calc!$A$60&gt;Calc!$P$2,"",Calc!B60)</f>
      </c>
      <c r="D63" s="25">
        <f>IF(Calc!$A$60&gt;Calc!$P$2,"",Calc!H60)</f>
      </c>
      <c r="E63" s="25">
        <f>IF(Calc!$A$60&gt;Calc!$P$2,"",Calc!L60)</f>
      </c>
      <c r="F63" s="25">
        <f>IF(Calc!$A$60&gt;Calc!$P$2,"",Calc!J60)</f>
      </c>
      <c r="G63" s="25">
        <f>IF(Calc!$A$60&gt;Calc!$P$2,"",Calc!K60)</f>
      </c>
      <c r="H63" s="25">
        <f>IF(Calc!$A$60&gt;Calc!$P$2,"",Calc!M60)</f>
      </c>
      <c r="I63" s="25">
        <f>IF(Calc!$A$60&gt;Calc!$P$2,"",Calc!N60)</f>
      </c>
    </row>
    <row r="64" spans="1:9" x14ac:dyDescent="0.25">
      <c r="A64">
        <f>IF(Calc!$A$61&gt;Calc!$P$2,"",Calc!A61)</f>
      </c>
      <c r="B64" s="24">
        <f>IF(Calc!$A$61&gt;Calc!$P$2,"",EDATE(StartDate,Calc!A61))</f>
      </c>
      <c r="C64" s="25">
        <f>IF(Calc!$A$61&gt;Calc!$P$2,"",Calc!B61)</f>
      </c>
      <c r="D64" s="25">
        <f>IF(Calc!$A$61&gt;Calc!$P$2,"",Calc!H61)</f>
      </c>
      <c r="E64" s="25">
        <f>IF(Calc!$A$61&gt;Calc!$P$2,"",Calc!L61)</f>
      </c>
      <c r="F64" s="25">
        <f>IF(Calc!$A$61&gt;Calc!$P$2,"",Calc!J61)</f>
      </c>
      <c r="G64" s="25">
        <f>IF(Calc!$A$61&gt;Calc!$P$2,"",Calc!K61)</f>
      </c>
      <c r="H64" s="25">
        <f>IF(Calc!$A$61&gt;Calc!$P$2,"",Calc!M61)</f>
      </c>
      <c r="I64" s="25">
        <f>IF(Calc!$A$61&gt;Calc!$P$2,"",Calc!N61)</f>
      </c>
    </row>
    <row r="65" spans="1:9" x14ac:dyDescent="0.25">
      <c r="A65">
        <f>IF(Calc!$A$62&gt;Calc!$P$2,"",Calc!A62)</f>
      </c>
      <c r="B65" s="24">
        <f>IF(Calc!$A$62&gt;Calc!$P$2,"",EDATE(StartDate,Calc!A62))</f>
      </c>
      <c r="C65" s="25">
        <f>IF(Calc!$A$62&gt;Calc!$P$2,"",Calc!B62)</f>
      </c>
      <c r="D65" s="25">
        <f>IF(Calc!$A$62&gt;Calc!$P$2,"",Calc!H62)</f>
      </c>
      <c r="E65" s="25">
        <f>IF(Calc!$A$62&gt;Calc!$P$2,"",Calc!L62)</f>
      </c>
      <c r="F65" s="25">
        <f>IF(Calc!$A$62&gt;Calc!$P$2,"",Calc!J62)</f>
      </c>
      <c r="G65" s="25">
        <f>IF(Calc!$A$62&gt;Calc!$P$2,"",Calc!K62)</f>
      </c>
      <c r="H65" s="25">
        <f>IF(Calc!$A$62&gt;Calc!$P$2,"",Calc!M62)</f>
      </c>
      <c r="I65" s="25">
        <f>IF(Calc!$A$62&gt;Calc!$P$2,"",Calc!N62)</f>
      </c>
    </row>
    <row r="66" spans="1:9" x14ac:dyDescent="0.25">
      <c r="A66">
        <f>IF(Calc!$A$63&gt;Calc!$P$2,"",Calc!A63)</f>
      </c>
      <c r="B66" s="24">
        <f>IF(Calc!$A$63&gt;Calc!$P$2,"",EDATE(StartDate,Calc!A63))</f>
      </c>
      <c r="C66" s="25">
        <f>IF(Calc!$A$63&gt;Calc!$P$2,"",Calc!B63)</f>
      </c>
      <c r="D66" s="25">
        <f>IF(Calc!$A$63&gt;Calc!$P$2,"",Calc!H63)</f>
      </c>
      <c r="E66" s="25">
        <f>IF(Calc!$A$63&gt;Calc!$P$2,"",Calc!L63)</f>
      </c>
      <c r="F66" s="25">
        <f>IF(Calc!$A$63&gt;Calc!$P$2,"",Calc!J63)</f>
      </c>
      <c r="G66" s="25">
        <f>IF(Calc!$A$63&gt;Calc!$P$2,"",Calc!K63)</f>
      </c>
      <c r="H66" s="25">
        <f>IF(Calc!$A$63&gt;Calc!$P$2,"",Calc!M63)</f>
      </c>
      <c r="I66" s="25">
        <f>IF(Calc!$A$63&gt;Calc!$P$2,"",Calc!N63)</f>
      </c>
    </row>
    <row r="67" spans="1:9" x14ac:dyDescent="0.25">
      <c r="A67">
        <f>IF(Calc!$A$64&gt;Calc!$P$2,"",Calc!A64)</f>
      </c>
      <c r="B67" s="24">
        <f>IF(Calc!$A$64&gt;Calc!$P$2,"",EDATE(StartDate,Calc!A64))</f>
      </c>
      <c r="C67" s="25">
        <f>IF(Calc!$A$64&gt;Calc!$P$2,"",Calc!B64)</f>
      </c>
      <c r="D67" s="25">
        <f>IF(Calc!$A$64&gt;Calc!$P$2,"",Calc!H64)</f>
      </c>
      <c r="E67" s="25">
        <f>IF(Calc!$A$64&gt;Calc!$P$2,"",Calc!L64)</f>
      </c>
      <c r="F67" s="25">
        <f>IF(Calc!$A$64&gt;Calc!$P$2,"",Calc!J64)</f>
      </c>
      <c r="G67" s="25">
        <f>IF(Calc!$A$64&gt;Calc!$P$2,"",Calc!K64)</f>
      </c>
      <c r="H67" s="25">
        <f>IF(Calc!$A$64&gt;Calc!$P$2,"",Calc!M64)</f>
      </c>
      <c r="I67" s="25">
        <f>IF(Calc!$A$64&gt;Calc!$P$2,"",Calc!N64)</f>
      </c>
    </row>
    <row r="68" spans="1:9" x14ac:dyDescent="0.25">
      <c r="A68">
        <f>IF(Calc!$A$65&gt;Calc!$P$2,"",Calc!A65)</f>
      </c>
      <c r="B68" s="24">
        <f>IF(Calc!$A$65&gt;Calc!$P$2,"",EDATE(StartDate,Calc!A65))</f>
      </c>
      <c r="C68" s="25">
        <f>IF(Calc!$A$65&gt;Calc!$P$2,"",Calc!B65)</f>
      </c>
      <c r="D68" s="25">
        <f>IF(Calc!$A$65&gt;Calc!$P$2,"",Calc!H65)</f>
      </c>
      <c r="E68" s="25">
        <f>IF(Calc!$A$65&gt;Calc!$P$2,"",Calc!L65)</f>
      </c>
      <c r="F68" s="25">
        <f>IF(Calc!$A$65&gt;Calc!$P$2,"",Calc!J65)</f>
      </c>
      <c r="G68" s="25">
        <f>IF(Calc!$A$65&gt;Calc!$P$2,"",Calc!K65)</f>
      </c>
      <c r="H68" s="25">
        <f>IF(Calc!$A$65&gt;Calc!$P$2,"",Calc!M65)</f>
      </c>
      <c r="I68" s="25">
        <f>IF(Calc!$A$65&gt;Calc!$P$2,"",Calc!N65)</f>
      </c>
    </row>
    <row r="69" spans="1:9" x14ac:dyDescent="0.25">
      <c r="A69">
        <f>IF(Calc!$A$66&gt;Calc!$P$2,"",Calc!A66)</f>
      </c>
      <c r="B69" s="24">
        <f>IF(Calc!$A$66&gt;Calc!$P$2,"",EDATE(StartDate,Calc!A66))</f>
      </c>
      <c r="C69" s="25">
        <f>IF(Calc!$A$66&gt;Calc!$P$2,"",Calc!B66)</f>
      </c>
      <c r="D69" s="25">
        <f>IF(Calc!$A$66&gt;Calc!$P$2,"",Calc!H66)</f>
      </c>
      <c r="E69" s="25">
        <f>IF(Calc!$A$66&gt;Calc!$P$2,"",Calc!L66)</f>
      </c>
      <c r="F69" s="25">
        <f>IF(Calc!$A$66&gt;Calc!$P$2,"",Calc!J66)</f>
      </c>
      <c r="G69" s="25">
        <f>IF(Calc!$A$66&gt;Calc!$P$2,"",Calc!K66)</f>
      </c>
      <c r="H69" s="25">
        <f>IF(Calc!$A$66&gt;Calc!$P$2,"",Calc!M66)</f>
      </c>
      <c r="I69" s="25">
        <f>IF(Calc!$A$66&gt;Calc!$P$2,"",Calc!N66)</f>
      </c>
    </row>
    <row r="70" spans="1:9" x14ac:dyDescent="0.25">
      <c r="A70">
        <f>IF(Calc!$A$67&gt;Calc!$P$2,"",Calc!A67)</f>
      </c>
      <c r="B70" s="24">
        <f>IF(Calc!$A$67&gt;Calc!$P$2,"",EDATE(StartDate,Calc!A67))</f>
      </c>
      <c r="C70" s="25">
        <f>IF(Calc!$A$67&gt;Calc!$P$2,"",Calc!B67)</f>
      </c>
      <c r="D70" s="25">
        <f>IF(Calc!$A$67&gt;Calc!$P$2,"",Calc!H67)</f>
      </c>
      <c r="E70" s="25">
        <f>IF(Calc!$A$67&gt;Calc!$P$2,"",Calc!L67)</f>
      </c>
      <c r="F70" s="25">
        <f>IF(Calc!$A$67&gt;Calc!$P$2,"",Calc!J67)</f>
      </c>
      <c r="G70" s="25">
        <f>IF(Calc!$A$67&gt;Calc!$P$2,"",Calc!K67)</f>
      </c>
      <c r="H70" s="25">
        <f>IF(Calc!$A$67&gt;Calc!$P$2,"",Calc!M67)</f>
      </c>
      <c r="I70" s="25">
        <f>IF(Calc!$A$67&gt;Calc!$P$2,"",Calc!N67)</f>
      </c>
    </row>
    <row r="71" spans="1:9" x14ac:dyDescent="0.25">
      <c r="A71">
        <f>IF(Calc!$A$68&gt;Calc!$P$2,"",Calc!A68)</f>
      </c>
      <c r="B71" s="24">
        <f>IF(Calc!$A$68&gt;Calc!$P$2,"",EDATE(StartDate,Calc!A68))</f>
      </c>
      <c r="C71" s="25">
        <f>IF(Calc!$A$68&gt;Calc!$P$2,"",Calc!B68)</f>
      </c>
      <c r="D71" s="25">
        <f>IF(Calc!$A$68&gt;Calc!$P$2,"",Calc!H68)</f>
      </c>
      <c r="E71" s="25">
        <f>IF(Calc!$A$68&gt;Calc!$P$2,"",Calc!L68)</f>
      </c>
      <c r="F71" s="25">
        <f>IF(Calc!$A$68&gt;Calc!$P$2,"",Calc!J68)</f>
      </c>
      <c r="G71" s="25">
        <f>IF(Calc!$A$68&gt;Calc!$P$2,"",Calc!K68)</f>
      </c>
      <c r="H71" s="25">
        <f>IF(Calc!$A$68&gt;Calc!$P$2,"",Calc!M68)</f>
      </c>
      <c r="I71" s="25">
        <f>IF(Calc!$A$68&gt;Calc!$P$2,"",Calc!N68)</f>
      </c>
    </row>
    <row r="72" spans="1:9" x14ac:dyDescent="0.25">
      <c r="A72">
        <f>IF(Calc!$A$69&gt;Calc!$P$2,"",Calc!A69)</f>
      </c>
      <c r="B72" s="24">
        <f>IF(Calc!$A$69&gt;Calc!$P$2,"",EDATE(StartDate,Calc!A69))</f>
      </c>
      <c r="C72" s="25">
        <f>IF(Calc!$A$69&gt;Calc!$P$2,"",Calc!B69)</f>
      </c>
      <c r="D72" s="25">
        <f>IF(Calc!$A$69&gt;Calc!$P$2,"",Calc!H69)</f>
      </c>
      <c r="E72" s="25">
        <f>IF(Calc!$A$69&gt;Calc!$P$2,"",Calc!L69)</f>
      </c>
      <c r="F72" s="25">
        <f>IF(Calc!$A$69&gt;Calc!$P$2,"",Calc!J69)</f>
      </c>
      <c r="G72" s="25">
        <f>IF(Calc!$A$69&gt;Calc!$P$2,"",Calc!K69)</f>
      </c>
      <c r="H72" s="25">
        <f>IF(Calc!$A$69&gt;Calc!$P$2,"",Calc!M69)</f>
      </c>
      <c r="I72" s="25">
        <f>IF(Calc!$A$69&gt;Calc!$P$2,"",Calc!N69)</f>
      </c>
    </row>
    <row r="73" spans="1:9" x14ac:dyDescent="0.25">
      <c r="A73">
        <f>IF(Calc!$A$70&gt;Calc!$P$2,"",Calc!A70)</f>
      </c>
      <c r="B73" s="24">
        <f>IF(Calc!$A$70&gt;Calc!$P$2,"",EDATE(StartDate,Calc!A70))</f>
      </c>
      <c r="C73" s="25">
        <f>IF(Calc!$A$70&gt;Calc!$P$2,"",Calc!B70)</f>
      </c>
      <c r="D73" s="25">
        <f>IF(Calc!$A$70&gt;Calc!$P$2,"",Calc!H70)</f>
      </c>
      <c r="E73" s="25">
        <f>IF(Calc!$A$70&gt;Calc!$P$2,"",Calc!L70)</f>
      </c>
      <c r="F73" s="25">
        <f>IF(Calc!$A$70&gt;Calc!$P$2,"",Calc!J70)</f>
      </c>
      <c r="G73" s="25">
        <f>IF(Calc!$A$70&gt;Calc!$P$2,"",Calc!K70)</f>
      </c>
      <c r="H73" s="25">
        <f>IF(Calc!$A$70&gt;Calc!$P$2,"",Calc!M70)</f>
      </c>
      <c r="I73" s="25">
        <f>IF(Calc!$A$70&gt;Calc!$P$2,"",Calc!N70)</f>
      </c>
    </row>
    <row r="74" spans="1:9" x14ac:dyDescent="0.25">
      <c r="A74">
        <f>IF(Calc!$A$71&gt;Calc!$P$2,"",Calc!A71)</f>
      </c>
      <c r="B74" s="24">
        <f>IF(Calc!$A$71&gt;Calc!$P$2,"",EDATE(StartDate,Calc!A71))</f>
      </c>
      <c r="C74" s="25">
        <f>IF(Calc!$A$71&gt;Calc!$P$2,"",Calc!B71)</f>
      </c>
      <c r="D74" s="25">
        <f>IF(Calc!$A$71&gt;Calc!$P$2,"",Calc!H71)</f>
      </c>
      <c r="E74" s="25">
        <f>IF(Calc!$A$71&gt;Calc!$P$2,"",Calc!L71)</f>
      </c>
      <c r="F74" s="25">
        <f>IF(Calc!$A$71&gt;Calc!$P$2,"",Calc!J71)</f>
      </c>
      <c r="G74" s="25">
        <f>IF(Calc!$A$71&gt;Calc!$P$2,"",Calc!K71)</f>
      </c>
      <c r="H74" s="25">
        <f>IF(Calc!$A$71&gt;Calc!$P$2,"",Calc!M71)</f>
      </c>
      <c r="I74" s="25">
        <f>IF(Calc!$A$71&gt;Calc!$P$2,"",Calc!N71)</f>
      </c>
    </row>
    <row r="75" spans="1:9" x14ac:dyDescent="0.25">
      <c r="A75">
        <f>IF(Calc!$A$72&gt;Calc!$P$2,"",Calc!A72)</f>
      </c>
      <c r="B75" s="24">
        <f>IF(Calc!$A$72&gt;Calc!$P$2,"",EDATE(StartDate,Calc!A72))</f>
      </c>
      <c r="C75" s="25">
        <f>IF(Calc!$A$72&gt;Calc!$P$2,"",Calc!B72)</f>
      </c>
      <c r="D75" s="25">
        <f>IF(Calc!$A$72&gt;Calc!$P$2,"",Calc!H72)</f>
      </c>
      <c r="E75" s="25">
        <f>IF(Calc!$A$72&gt;Calc!$P$2,"",Calc!L72)</f>
      </c>
      <c r="F75" s="25">
        <f>IF(Calc!$A$72&gt;Calc!$P$2,"",Calc!J72)</f>
      </c>
      <c r="G75" s="25">
        <f>IF(Calc!$A$72&gt;Calc!$P$2,"",Calc!K72)</f>
      </c>
      <c r="H75" s="25">
        <f>IF(Calc!$A$72&gt;Calc!$P$2,"",Calc!M72)</f>
      </c>
      <c r="I75" s="25">
        <f>IF(Calc!$A$72&gt;Calc!$P$2,"",Calc!N72)</f>
      </c>
    </row>
    <row r="76" spans="1:9" x14ac:dyDescent="0.25">
      <c r="A76">
        <f>IF(Calc!$A$73&gt;Calc!$P$2,"",Calc!A73)</f>
      </c>
      <c r="B76" s="24">
        <f>IF(Calc!$A$73&gt;Calc!$P$2,"",EDATE(StartDate,Calc!A73))</f>
      </c>
      <c r="C76" s="25">
        <f>IF(Calc!$A$73&gt;Calc!$P$2,"",Calc!B73)</f>
      </c>
      <c r="D76" s="25">
        <f>IF(Calc!$A$73&gt;Calc!$P$2,"",Calc!H73)</f>
      </c>
      <c r="E76" s="25">
        <f>IF(Calc!$A$73&gt;Calc!$P$2,"",Calc!L73)</f>
      </c>
      <c r="F76" s="25">
        <f>IF(Calc!$A$73&gt;Calc!$P$2,"",Calc!J73)</f>
      </c>
      <c r="G76" s="25">
        <f>IF(Calc!$A$73&gt;Calc!$P$2,"",Calc!K73)</f>
      </c>
      <c r="H76" s="25">
        <f>IF(Calc!$A$73&gt;Calc!$P$2,"",Calc!M73)</f>
      </c>
      <c r="I76" s="25">
        <f>IF(Calc!$A$73&gt;Calc!$P$2,"",Calc!N73)</f>
      </c>
    </row>
    <row r="77" spans="1:9" x14ac:dyDescent="0.25">
      <c r="A77">
        <f>IF(Calc!$A$74&gt;Calc!$P$2,"",Calc!A74)</f>
      </c>
      <c r="B77" s="24">
        <f>IF(Calc!$A$74&gt;Calc!$P$2,"",EDATE(StartDate,Calc!A74))</f>
      </c>
      <c r="C77" s="25">
        <f>IF(Calc!$A$74&gt;Calc!$P$2,"",Calc!B74)</f>
      </c>
      <c r="D77" s="25">
        <f>IF(Calc!$A$74&gt;Calc!$P$2,"",Calc!H74)</f>
      </c>
      <c r="E77" s="25">
        <f>IF(Calc!$A$74&gt;Calc!$P$2,"",Calc!L74)</f>
      </c>
      <c r="F77" s="25">
        <f>IF(Calc!$A$74&gt;Calc!$P$2,"",Calc!J74)</f>
      </c>
      <c r="G77" s="25">
        <f>IF(Calc!$A$74&gt;Calc!$P$2,"",Calc!K74)</f>
      </c>
      <c r="H77" s="25">
        <f>IF(Calc!$A$74&gt;Calc!$P$2,"",Calc!M74)</f>
      </c>
      <c r="I77" s="25">
        <f>IF(Calc!$A$74&gt;Calc!$P$2,"",Calc!N74)</f>
      </c>
    </row>
    <row r="78" spans="1:9" x14ac:dyDescent="0.25">
      <c r="A78">
        <f>IF(Calc!$A$75&gt;Calc!$P$2,"",Calc!A75)</f>
      </c>
      <c r="B78" s="24">
        <f>IF(Calc!$A$75&gt;Calc!$P$2,"",EDATE(StartDate,Calc!A75))</f>
      </c>
      <c r="C78" s="25">
        <f>IF(Calc!$A$75&gt;Calc!$P$2,"",Calc!B75)</f>
      </c>
      <c r="D78" s="25">
        <f>IF(Calc!$A$75&gt;Calc!$P$2,"",Calc!H75)</f>
      </c>
      <c r="E78" s="25">
        <f>IF(Calc!$A$75&gt;Calc!$P$2,"",Calc!L75)</f>
      </c>
      <c r="F78" s="25">
        <f>IF(Calc!$A$75&gt;Calc!$P$2,"",Calc!J75)</f>
      </c>
      <c r="G78" s="25">
        <f>IF(Calc!$A$75&gt;Calc!$P$2,"",Calc!K75)</f>
      </c>
      <c r="H78" s="25">
        <f>IF(Calc!$A$75&gt;Calc!$P$2,"",Calc!M75)</f>
      </c>
      <c r="I78" s="25">
        <f>IF(Calc!$A$75&gt;Calc!$P$2,"",Calc!N75)</f>
      </c>
    </row>
    <row r="79" spans="1:9" x14ac:dyDescent="0.25">
      <c r="A79">
        <f>IF(Calc!$A$76&gt;Calc!$P$2,"",Calc!A76)</f>
      </c>
      <c r="B79" s="24">
        <f>IF(Calc!$A$76&gt;Calc!$P$2,"",EDATE(StartDate,Calc!A76))</f>
      </c>
      <c r="C79" s="25">
        <f>IF(Calc!$A$76&gt;Calc!$P$2,"",Calc!B76)</f>
      </c>
      <c r="D79" s="25">
        <f>IF(Calc!$A$76&gt;Calc!$P$2,"",Calc!H76)</f>
      </c>
      <c r="E79" s="25">
        <f>IF(Calc!$A$76&gt;Calc!$P$2,"",Calc!L76)</f>
      </c>
      <c r="F79" s="25">
        <f>IF(Calc!$A$76&gt;Calc!$P$2,"",Calc!J76)</f>
      </c>
      <c r="G79" s="25">
        <f>IF(Calc!$A$76&gt;Calc!$P$2,"",Calc!K76)</f>
      </c>
      <c r="H79" s="25">
        <f>IF(Calc!$A$76&gt;Calc!$P$2,"",Calc!M76)</f>
      </c>
      <c r="I79" s="25">
        <f>IF(Calc!$A$76&gt;Calc!$P$2,"",Calc!N76)</f>
      </c>
    </row>
    <row r="80" spans="1:9" x14ac:dyDescent="0.25">
      <c r="A80">
        <f>IF(Calc!$A$77&gt;Calc!$P$2,"",Calc!A77)</f>
      </c>
      <c r="B80" s="24">
        <f>IF(Calc!$A$77&gt;Calc!$P$2,"",EDATE(StartDate,Calc!A77))</f>
      </c>
      <c r="C80" s="25">
        <f>IF(Calc!$A$77&gt;Calc!$P$2,"",Calc!B77)</f>
      </c>
      <c r="D80" s="25">
        <f>IF(Calc!$A$77&gt;Calc!$P$2,"",Calc!H77)</f>
      </c>
      <c r="E80" s="25">
        <f>IF(Calc!$A$77&gt;Calc!$P$2,"",Calc!L77)</f>
      </c>
      <c r="F80" s="25">
        <f>IF(Calc!$A$77&gt;Calc!$P$2,"",Calc!J77)</f>
      </c>
      <c r="G80" s="25">
        <f>IF(Calc!$A$77&gt;Calc!$P$2,"",Calc!K77)</f>
      </c>
      <c r="H80" s="25">
        <f>IF(Calc!$A$77&gt;Calc!$P$2,"",Calc!M77)</f>
      </c>
      <c r="I80" s="25">
        <f>IF(Calc!$A$77&gt;Calc!$P$2,"",Calc!N77)</f>
      </c>
    </row>
    <row r="81" spans="1:9" x14ac:dyDescent="0.25">
      <c r="A81">
        <f>IF(Calc!$A$78&gt;Calc!$P$2,"",Calc!A78)</f>
      </c>
      <c r="B81" s="24">
        <f>IF(Calc!$A$78&gt;Calc!$P$2,"",EDATE(StartDate,Calc!A78))</f>
      </c>
      <c r="C81" s="25">
        <f>IF(Calc!$A$78&gt;Calc!$P$2,"",Calc!B78)</f>
      </c>
      <c r="D81" s="25">
        <f>IF(Calc!$A$78&gt;Calc!$P$2,"",Calc!H78)</f>
      </c>
      <c r="E81" s="25">
        <f>IF(Calc!$A$78&gt;Calc!$P$2,"",Calc!L78)</f>
      </c>
      <c r="F81" s="25">
        <f>IF(Calc!$A$78&gt;Calc!$P$2,"",Calc!J78)</f>
      </c>
      <c r="G81" s="25">
        <f>IF(Calc!$A$78&gt;Calc!$P$2,"",Calc!K78)</f>
      </c>
      <c r="H81" s="25">
        <f>IF(Calc!$A$78&gt;Calc!$P$2,"",Calc!M78)</f>
      </c>
      <c r="I81" s="25">
        <f>IF(Calc!$A$78&gt;Calc!$P$2,"",Calc!N78)</f>
      </c>
    </row>
    <row r="82" spans="1:9" x14ac:dyDescent="0.25">
      <c r="A82">
        <f>IF(Calc!$A$79&gt;Calc!$P$2,"",Calc!A79)</f>
      </c>
      <c r="B82" s="24">
        <f>IF(Calc!$A$79&gt;Calc!$P$2,"",EDATE(StartDate,Calc!A79))</f>
      </c>
      <c r="C82" s="25">
        <f>IF(Calc!$A$79&gt;Calc!$P$2,"",Calc!B79)</f>
      </c>
      <c r="D82" s="25">
        <f>IF(Calc!$A$79&gt;Calc!$P$2,"",Calc!H79)</f>
      </c>
      <c r="E82" s="25">
        <f>IF(Calc!$A$79&gt;Calc!$P$2,"",Calc!L79)</f>
      </c>
      <c r="F82" s="25">
        <f>IF(Calc!$A$79&gt;Calc!$P$2,"",Calc!J79)</f>
      </c>
      <c r="G82" s="25">
        <f>IF(Calc!$A$79&gt;Calc!$P$2,"",Calc!K79)</f>
      </c>
      <c r="H82" s="25">
        <f>IF(Calc!$A$79&gt;Calc!$P$2,"",Calc!M79)</f>
      </c>
      <c r="I82" s="25">
        <f>IF(Calc!$A$79&gt;Calc!$P$2,"",Calc!N79)</f>
      </c>
    </row>
    <row r="83" spans="1:9" x14ac:dyDescent="0.25">
      <c r="A83">
        <f>IF(Calc!$A$80&gt;Calc!$P$2,"",Calc!A80)</f>
      </c>
      <c r="B83" s="24">
        <f>IF(Calc!$A$80&gt;Calc!$P$2,"",EDATE(StartDate,Calc!A80))</f>
      </c>
      <c r="C83" s="25">
        <f>IF(Calc!$A$80&gt;Calc!$P$2,"",Calc!B80)</f>
      </c>
      <c r="D83" s="25">
        <f>IF(Calc!$A$80&gt;Calc!$P$2,"",Calc!H80)</f>
      </c>
      <c r="E83" s="25">
        <f>IF(Calc!$A$80&gt;Calc!$P$2,"",Calc!L80)</f>
      </c>
      <c r="F83" s="25">
        <f>IF(Calc!$A$80&gt;Calc!$P$2,"",Calc!J80)</f>
      </c>
      <c r="G83" s="25">
        <f>IF(Calc!$A$80&gt;Calc!$P$2,"",Calc!K80)</f>
      </c>
      <c r="H83" s="25">
        <f>IF(Calc!$A$80&gt;Calc!$P$2,"",Calc!M80)</f>
      </c>
      <c r="I83" s="25">
        <f>IF(Calc!$A$80&gt;Calc!$P$2,"",Calc!N80)</f>
      </c>
    </row>
    <row r="84" spans="1:9" x14ac:dyDescent="0.25">
      <c r="A84">
        <f>IF(Calc!$A$81&gt;Calc!$P$2,"",Calc!A81)</f>
      </c>
      <c r="B84" s="24">
        <f>IF(Calc!$A$81&gt;Calc!$P$2,"",EDATE(StartDate,Calc!A81))</f>
      </c>
      <c r="C84" s="25">
        <f>IF(Calc!$A$81&gt;Calc!$P$2,"",Calc!B81)</f>
      </c>
      <c r="D84" s="25">
        <f>IF(Calc!$A$81&gt;Calc!$P$2,"",Calc!H81)</f>
      </c>
      <c r="E84" s="25">
        <f>IF(Calc!$A$81&gt;Calc!$P$2,"",Calc!L81)</f>
      </c>
      <c r="F84" s="25">
        <f>IF(Calc!$A$81&gt;Calc!$P$2,"",Calc!J81)</f>
      </c>
      <c r="G84" s="25">
        <f>IF(Calc!$A$81&gt;Calc!$P$2,"",Calc!K81)</f>
      </c>
      <c r="H84" s="25">
        <f>IF(Calc!$A$81&gt;Calc!$P$2,"",Calc!M81)</f>
      </c>
      <c r="I84" s="25">
        <f>IF(Calc!$A$81&gt;Calc!$P$2,"",Calc!N81)</f>
      </c>
    </row>
    <row r="85" spans="1:9" x14ac:dyDescent="0.25">
      <c r="A85">
        <f>IF(Calc!$A$82&gt;Calc!$P$2,"",Calc!A82)</f>
      </c>
      <c r="B85" s="24">
        <f>IF(Calc!$A$82&gt;Calc!$P$2,"",EDATE(StartDate,Calc!A82))</f>
      </c>
      <c r="C85" s="25">
        <f>IF(Calc!$A$82&gt;Calc!$P$2,"",Calc!B82)</f>
      </c>
      <c r="D85" s="25">
        <f>IF(Calc!$A$82&gt;Calc!$P$2,"",Calc!H82)</f>
      </c>
      <c r="E85" s="25">
        <f>IF(Calc!$A$82&gt;Calc!$P$2,"",Calc!L82)</f>
      </c>
      <c r="F85" s="25">
        <f>IF(Calc!$A$82&gt;Calc!$P$2,"",Calc!J82)</f>
      </c>
      <c r="G85" s="25">
        <f>IF(Calc!$A$82&gt;Calc!$P$2,"",Calc!K82)</f>
      </c>
      <c r="H85" s="25">
        <f>IF(Calc!$A$82&gt;Calc!$P$2,"",Calc!M82)</f>
      </c>
      <c r="I85" s="25">
        <f>IF(Calc!$A$82&gt;Calc!$P$2,"",Calc!N82)</f>
      </c>
    </row>
    <row r="86" spans="1:9" x14ac:dyDescent="0.25">
      <c r="A86">
        <f>IF(Calc!$A$83&gt;Calc!$P$2,"",Calc!A83)</f>
      </c>
      <c r="B86" s="24">
        <f>IF(Calc!$A$83&gt;Calc!$P$2,"",EDATE(StartDate,Calc!A83))</f>
      </c>
      <c r="C86" s="25">
        <f>IF(Calc!$A$83&gt;Calc!$P$2,"",Calc!B83)</f>
      </c>
      <c r="D86" s="25">
        <f>IF(Calc!$A$83&gt;Calc!$P$2,"",Calc!H83)</f>
      </c>
      <c r="E86" s="25">
        <f>IF(Calc!$A$83&gt;Calc!$P$2,"",Calc!L83)</f>
      </c>
      <c r="F86" s="25">
        <f>IF(Calc!$A$83&gt;Calc!$P$2,"",Calc!J83)</f>
      </c>
      <c r="G86" s="25">
        <f>IF(Calc!$A$83&gt;Calc!$P$2,"",Calc!K83)</f>
      </c>
      <c r="H86" s="25">
        <f>IF(Calc!$A$83&gt;Calc!$P$2,"",Calc!M83)</f>
      </c>
      <c r="I86" s="25">
        <f>IF(Calc!$A$83&gt;Calc!$P$2,"",Calc!N83)</f>
      </c>
    </row>
    <row r="87" spans="1:9" x14ac:dyDescent="0.25">
      <c r="A87">
        <f>IF(Calc!$A$84&gt;Calc!$P$2,"",Calc!A84)</f>
      </c>
      <c r="B87" s="24">
        <f>IF(Calc!$A$84&gt;Calc!$P$2,"",EDATE(StartDate,Calc!A84))</f>
      </c>
      <c r="C87" s="25">
        <f>IF(Calc!$A$84&gt;Calc!$P$2,"",Calc!B84)</f>
      </c>
      <c r="D87" s="25">
        <f>IF(Calc!$A$84&gt;Calc!$P$2,"",Calc!H84)</f>
      </c>
      <c r="E87" s="25">
        <f>IF(Calc!$A$84&gt;Calc!$P$2,"",Calc!L84)</f>
      </c>
      <c r="F87" s="25">
        <f>IF(Calc!$A$84&gt;Calc!$P$2,"",Calc!J84)</f>
      </c>
      <c r="G87" s="25">
        <f>IF(Calc!$A$84&gt;Calc!$P$2,"",Calc!K84)</f>
      </c>
      <c r="H87" s="25">
        <f>IF(Calc!$A$84&gt;Calc!$P$2,"",Calc!M84)</f>
      </c>
      <c r="I87" s="25">
        <f>IF(Calc!$A$84&gt;Calc!$P$2,"",Calc!N84)</f>
      </c>
    </row>
    <row r="88" spans="1:9" x14ac:dyDescent="0.25">
      <c r="A88">
        <f>IF(Calc!$A$85&gt;Calc!$P$2,"",Calc!A85)</f>
      </c>
      <c r="B88" s="24">
        <f>IF(Calc!$A$85&gt;Calc!$P$2,"",EDATE(StartDate,Calc!A85))</f>
      </c>
      <c r="C88" s="25">
        <f>IF(Calc!$A$85&gt;Calc!$P$2,"",Calc!B85)</f>
      </c>
      <c r="D88" s="25">
        <f>IF(Calc!$A$85&gt;Calc!$P$2,"",Calc!H85)</f>
      </c>
      <c r="E88" s="25">
        <f>IF(Calc!$A$85&gt;Calc!$P$2,"",Calc!L85)</f>
      </c>
      <c r="F88" s="25">
        <f>IF(Calc!$A$85&gt;Calc!$P$2,"",Calc!J85)</f>
      </c>
      <c r="G88" s="25">
        <f>IF(Calc!$A$85&gt;Calc!$P$2,"",Calc!K85)</f>
      </c>
      <c r="H88" s="25">
        <f>IF(Calc!$A$85&gt;Calc!$P$2,"",Calc!M85)</f>
      </c>
      <c r="I88" s="25">
        <f>IF(Calc!$A$85&gt;Calc!$P$2,"",Calc!N85)</f>
      </c>
    </row>
    <row r="89" spans="1:9" x14ac:dyDescent="0.25">
      <c r="A89">
        <f>IF(Calc!$A$86&gt;Calc!$P$2,"",Calc!A86)</f>
      </c>
      <c r="B89" s="24">
        <f>IF(Calc!$A$86&gt;Calc!$P$2,"",EDATE(StartDate,Calc!A86))</f>
      </c>
      <c r="C89" s="25">
        <f>IF(Calc!$A$86&gt;Calc!$P$2,"",Calc!B86)</f>
      </c>
      <c r="D89" s="25">
        <f>IF(Calc!$A$86&gt;Calc!$P$2,"",Calc!H86)</f>
      </c>
      <c r="E89" s="25">
        <f>IF(Calc!$A$86&gt;Calc!$P$2,"",Calc!L86)</f>
      </c>
      <c r="F89" s="25">
        <f>IF(Calc!$A$86&gt;Calc!$P$2,"",Calc!J86)</f>
      </c>
      <c r="G89" s="25">
        <f>IF(Calc!$A$86&gt;Calc!$P$2,"",Calc!K86)</f>
      </c>
      <c r="H89" s="25">
        <f>IF(Calc!$A$86&gt;Calc!$P$2,"",Calc!M86)</f>
      </c>
      <c r="I89" s="25">
        <f>IF(Calc!$A$86&gt;Calc!$P$2,"",Calc!N86)</f>
      </c>
    </row>
    <row r="90" spans="1:9" x14ac:dyDescent="0.25">
      <c r="A90">
        <f>IF(Calc!$A$87&gt;Calc!$P$2,"",Calc!A87)</f>
      </c>
      <c r="B90" s="24">
        <f>IF(Calc!$A$87&gt;Calc!$P$2,"",EDATE(StartDate,Calc!A87))</f>
      </c>
      <c r="C90" s="25">
        <f>IF(Calc!$A$87&gt;Calc!$P$2,"",Calc!B87)</f>
      </c>
      <c r="D90" s="25">
        <f>IF(Calc!$A$87&gt;Calc!$P$2,"",Calc!H87)</f>
      </c>
      <c r="E90" s="25">
        <f>IF(Calc!$A$87&gt;Calc!$P$2,"",Calc!L87)</f>
      </c>
      <c r="F90" s="25">
        <f>IF(Calc!$A$87&gt;Calc!$P$2,"",Calc!J87)</f>
      </c>
      <c r="G90" s="25">
        <f>IF(Calc!$A$87&gt;Calc!$P$2,"",Calc!K87)</f>
      </c>
      <c r="H90" s="25">
        <f>IF(Calc!$A$87&gt;Calc!$P$2,"",Calc!M87)</f>
      </c>
      <c r="I90" s="25">
        <f>IF(Calc!$A$87&gt;Calc!$P$2,"",Calc!N87)</f>
      </c>
    </row>
    <row r="91" spans="1:9" x14ac:dyDescent="0.25">
      <c r="A91">
        <f>IF(Calc!$A$88&gt;Calc!$P$2,"",Calc!A88)</f>
      </c>
      <c r="B91" s="24">
        <f>IF(Calc!$A$88&gt;Calc!$P$2,"",EDATE(StartDate,Calc!A88))</f>
      </c>
      <c r="C91" s="25">
        <f>IF(Calc!$A$88&gt;Calc!$P$2,"",Calc!B88)</f>
      </c>
      <c r="D91" s="25">
        <f>IF(Calc!$A$88&gt;Calc!$P$2,"",Calc!H88)</f>
      </c>
      <c r="E91" s="25">
        <f>IF(Calc!$A$88&gt;Calc!$P$2,"",Calc!L88)</f>
      </c>
      <c r="F91" s="25">
        <f>IF(Calc!$A$88&gt;Calc!$P$2,"",Calc!J88)</f>
      </c>
      <c r="G91" s="25">
        <f>IF(Calc!$A$88&gt;Calc!$P$2,"",Calc!K88)</f>
      </c>
      <c r="H91" s="25">
        <f>IF(Calc!$A$88&gt;Calc!$P$2,"",Calc!M88)</f>
      </c>
      <c r="I91" s="25">
        <f>IF(Calc!$A$88&gt;Calc!$P$2,"",Calc!N88)</f>
      </c>
    </row>
    <row r="92" spans="1:9" x14ac:dyDescent="0.25">
      <c r="A92">
        <f>IF(Calc!$A$89&gt;Calc!$P$2,"",Calc!A89)</f>
      </c>
      <c r="B92" s="24">
        <f>IF(Calc!$A$89&gt;Calc!$P$2,"",EDATE(StartDate,Calc!A89))</f>
      </c>
      <c r="C92" s="25">
        <f>IF(Calc!$A$89&gt;Calc!$P$2,"",Calc!B89)</f>
      </c>
      <c r="D92" s="25">
        <f>IF(Calc!$A$89&gt;Calc!$P$2,"",Calc!H89)</f>
      </c>
      <c r="E92" s="25">
        <f>IF(Calc!$A$89&gt;Calc!$P$2,"",Calc!L89)</f>
      </c>
      <c r="F92" s="25">
        <f>IF(Calc!$A$89&gt;Calc!$P$2,"",Calc!J89)</f>
      </c>
      <c r="G92" s="25">
        <f>IF(Calc!$A$89&gt;Calc!$P$2,"",Calc!K89)</f>
      </c>
      <c r="H92" s="25">
        <f>IF(Calc!$A$89&gt;Calc!$P$2,"",Calc!M89)</f>
      </c>
      <c r="I92" s="25">
        <f>IF(Calc!$A$89&gt;Calc!$P$2,"",Calc!N89)</f>
      </c>
    </row>
    <row r="93" spans="1:9" x14ac:dyDescent="0.25">
      <c r="A93">
        <f>IF(Calc!$A$90&gt;Calc!$P$2,"",Calc!A90)</f>
      </c>
      <c r="B93" s="24">
        <f>IF(Calc!$A$90&gt;Calc!$P$2,"",EDATE(StartDate,Calc!A90))</f>
      </c>
      <c r="C93" s="25">
        <f>IF(Calc!$A$90&gt;Calc!$P$2,"",Calc!B90)</f>
      </c>
      <c r="D93" s="25">
        <f>IF(Calc!$A$90&gt;Calc!$P$2,"",Calc!H90)</f>
      </c>
      <c r="E93" s="25">
        <f>IF(Calc!$A$90&gt;Calc!$P$2,"",Calc!L90)</f>
      </c>
      <c r="F93" s="25">
        <f>IF(Calc!$A$90&gt;Calc!$P$2,"",Calc!J90)</f>
      </c>
      <c r="G93" s="25">
        <f>IF(Calc!$A$90&gt;Calc!$P$2,"",Calc!K90)</f>
      </c>
      <c r="H93" s="25">
        <f>IF(Calc!$A$90&gt;Calc!$P$2,"",Calc!M90)</f>
      </c>
      <c r="I93" s="25">
        <f>IF(Calc!$A$90&gt;Calc!$P$2,"",Calc!N90)</f>
      </c>
    </row>
    <row r="94" spans="1:9" x14ac:dyDescent="0.25">
      <c r="A94">
        <f>IF(Calc!$A$91&gt;Calc!$P$2,"",Calc!A91)</f>
      </c>
      <c r="B94" s="24">
        <f>IF(Calc!$A$91&gt;Calc!$P$2,"",EDATE(StartDate,Calc!A91))</f>
      </c>
      <c r="C94" s="25">
        <f>IF(Calc!$A$91&gt;Calc!$P$2,"",Calc!B91)</f>
      </c>
      <c r="D94" s="25">
        <f>IF(Calc!$A$91&gt;Calc!$P$2,"",Calc!H91)</f>
      </c>
      <c r="E94" s="25">
        <f>IF(Calc!$A$91&gt;Calc!$P$2,"",Calc!L91)</f>
      </c>
      <c r="F94" s="25">
        <f>IF(Calc!$A$91&gt;Calc!$P$2,"",Calc!J91)</f>
      </c>
      <c r="G94" s="25">
        <f>IF(Calc!$A$91&gt;Calc!$P$2,"",Calc!K91)</f>
      </c>
      <c r="H94" s="25">
        <f>IF(Calc!$A$91&gt;Calc!$P$2,"",Calc!M91)</f>
      </c>
      <c r="I94" s="25">
        <f>IF(Calc!$A$91&gt;Calc!$P$2,"",Calc!N91)</f>
      </c>
    </row>
    <row r="95" spans="1:9" x14ac:dyDescent="0.25">
      <c r="A95">
        <f>IF(Calc!$A$92&gt;Calc!$P$2,"",Calc!A92)</f>
      </c>
      <c r="B95" s="24">
        <f>IF(Calc!$A$92&gt;Calc!$P$2,"",EDATE(StartDate,Calc!A92))</f>
      </c>
      <c r="C95" s="25">
        <f>IF(Calc!$A$92&gt;Calc!$P$2,"",Calc!B92)</f>
      </c>
      <c r="D95" s="25">
        <f>IF(Calc!$A$92&gt;Calc!$P$2,"",Calc!H92)</f>
      </c>
      <c r="E95" s="25">
        <f>IF(Calc!$A$92&gt;Calc!$P$2,"",Calc!L92)</f>
      </c>
      <c r="F95" s="25">
        <f>IF(Calc!$A$92&gt;Calc!$P$2,"",Calc!J92)</f>
      </c>
      <c r="G95" s="25">
        <f>IF(Calc!$A$92&gt;Calc!$P$2,"",Calc!K92)</f>
      </c>
      <c r="H95" s="25">
        <f>IF(Calc!$A$92&gt;Calc!$P$2,"",Calc!M92)</f>
      </c>
      <c r="I95" s="25">
        <f>IF(Calc!$A$92&gt;Calc!$P$2,"",Calc!N92)</f>
      </c>
    </row>
    <row r="96" spans="1:9" x14ac:dyDescent="0.25">
      <c r="A96">
        <f>IF(Calc!$A$93&gt;Calc!$P$2,"",Calc!A93)</f>
      </c>
      <c r="B96" s="24">
        <f>IF(Calc!$A$93&gt;Calc!$P$2,"",EDATE(StartDate,Calc!A93))</f>
      </c>
      <c r="C96" s="25">
        <f>IF(Calc!$A$93&gt;Calc!$P$2,"",Calc!B93)</f>
      </c>
      <c r="D96" s="25">
        <f>IF(Calc!$A$93&gt;Calc!$P$2,"",Calc!H93)</f>
      </c>
      <c r="E96" s="25">
        <f>IF(Calc!$A$93&gt;Calc!$P$2,"",Calc!L93)</f>
      </c>
      <c r="F96" s="25">
        <f>IF(Calc!$A$93&gt;Calc!$P$2,"",Calc!J93)</f>
      </c>
      <c r="G96" s="25">
        <f>IF(Calc!$A$93&gt;Calc!$P$2,"",Calc!K93)</f>
      </c>
      <c r="H96" s="25">
        <f>IF(Calc!$A$93&gt;Calc!$P$2,"",Calc!M93)</f>
      </c>
      <c r="I96" s="25">
        <f>IF(Calc!$A$93&gt;Calc!$P$2,"",Calc!N93)</f>
      </c>
    </row>
    <row r="97" spans="1:9" x14ac:dyDescent="0.25">
      <c r="A97">
        <f>IF(Calc!$A$94&gt;Calc!$P$2,"",Calc!A94)</f>
      </c>
      <c r="B97" s="24">
        <f>IF(Calc!$A$94&gt;Calc!$P$2,"",EDATE(StartDate,Calc!A94))</f>
      </c>
      <c r="C97" s="25">
        <f>IF(Calc!$A$94&gt;Calc!$P$2,"",Calc!B94)</f>
      </c>
      <c r="D97" s="25">
        <f>IF(Calc!$A$94&gt;Calc!$P$2,"",Calc!H94)</f>
      </c>
      <c r="E97" s="25">
        <f>IF(Calc!$A$94&gt;Calc!$P$2,"",Calc!L94)</f>
      </c>
      <c r="F97" s="25">
        <f>IF(Calc!$A$94&gt;Calc!$P$2,"",Calc!J94)</f>
      </c>
      <c r="G97" s="25">
        <f>IF(Calc!$A$94&gt;Calc!$P$2,"",Calc!K94)</f>
      </c>
      <c r="H97" s="25">
        <f>IF(Calc!$A$94&gt;Calc!$P$2,"",Calc!M94)</f>
      </c>
      <c r="I97" s="25">
        <f>IF(Calc!$A$94&gt;Calc!$P$2,"",Calc!N94)</f>
      </c>
    </row>
    <row r="98" spans="1:9" x14ac:dyDescent="0.25">
      <c r="A98">
        <f>IF(Calc!$A$95&gt;Calc!$P$2,"",Calc!A95)</f>
      </c>
      <c r="B98" s="24">
        <f>IF(Calc!$A$95&gt;Calc!$P$2,"",EDATE(StartDate,Calc!A95))</f>
      </c>
      <c r="C98" s="25">
        <f>IF(Calc!$A$95&gt;Calc!$P$2,"",Calc!B95)</f>
      </c>
      <c r="D98" s="25">
        <f>IF(Calc!$A$95&gt;Calc!$P$2,"",Calc!H95)</f>
      </c>
      <c r="E98" s="25">
        <f>IF(Calc!$A$95&gt;Calc!$P$2,"",Calc!L95)</f>
      </c>
      <c r="F98" s="25">
        <f>IF(Calc!$A$95&gt;Calc!$P$2,"",Calc!J95)</f>
      </c>
      <c r="G98" s="25">
        <f>IF(Calc!$A$95&gt;Calc!$P$2,"",Calc!K95)</f>
      </c>
      <c r="H98" s="25">
        <f>IF(Calc!$A$95&gt;Calc!$P$2,"",Calc!M95)</f>
      </c>
      <c r="I98" s="25">
        <f>IF(Calc!$A$95&gt;Calc!$P$2,"",Calc!N95)</f>
      </c>
    </row>
    <row r="99" spans="1:9" x14ac:dyDescent="0.25">
      <c r="A99">
        <f>IF(Calc!$A$96&gt;Calc!$P$2,"",Calc!A96)</f>
      </c>
      <c r="B99" s="24">
        <f>IF(Calc!$A$96&gt;Calc!$P$2,"",EDATE(StartDate,Calc!A96))</f>
      </c>
      <c r="C99" s="25">
        <f>IF(Calc!$A$96&gt;Calc!$P$2,"",Calc!B96)</f>
      </c>
      <c r="D99" s="25">
        <f>IF(Calc!$A$96&gt;Calc!$P$2,"",Calc!H96)</f>
      </c>
      <c r="E99" s="25">
        <f>IF(Calc!$A$96&gt;Calc!$P$2,"",Calc!L96)</f>
      </c>
      <c r="F99" s="25">
        <f>IF(Calc!$A$96&gt;Calc!$P$2,"",Calc!J96)</f>
      </c>
      <c r="G99" s="25">
        <f>IF(Calc!$A$96&gt;Calc!$P$2,"",Calc!K96)</f>
      </c>
      <c r="H99" s="25">
        <f>IF(Calc!$A$96&gt;Calc!$P$2,"",Calc!M96)</f>
      </c>
      <c r="I99" s="25">
        <f>IF(Calc!$A$96&gt;Calc!$P$2,"",Calc!N96)</f>
      </c>
    </row>
    <row r="100" spans="1:9" x14ac:dyDescent="0.25">
      <c r="A100">
        <f>IF(Calc!$A$97&gt;Calc!$P$2,"",Calc!A97)</f>
      </c>
      <c r="B100" s="24">
        <f>IF(Calc!$A$97&gt;Calc!$P$2,"",EDATE(StartDate,Calc!A97))</f>
      </c>
      <c r="C100" s="25">
        <f>IF(Calc!$A$97&gt;Calc!$P$2,"",Calc!B97)</f>
      </c>
      <c r="D100" s="25">
        <f>IF(Calc!$A$97&gt;Calc!$P$2,"",Calc!H97)</f>
      </c>
      <c r="E100" s="25">
        <f>IF(Calc!$A$97&gt;Calc!$P$2,"",Calc!L97)</f>
      </c>
      <c r="F100" s="25">
        <f>IF(Calc!$A$97&gt;Calc!$P$2,"",Calc!J97)</f>
      </c>
      <c r="G100" s="25">
        <f>IF(Calc!$A$97&gt;Calc!$P$2,"",Calc!K97)</f>
      </c>
      <c r="H100" s="25">
        <f>IF(Calc!$A$97&gt;Calc!$P$2,"",Calc!M97)</f>
      </c>
      <c r="I100" s="25">
        <f>IF(Calc!$A$97&gt;Calc!$P$2,"",Calc!N97)</f>
      </c>
    </row>
    <row r="101" spans="1:9" x14ac:dyDescent="0.25">
      <c r="A101">
        <f>IF(Calc!$A$98&gt;Calc!$P$2,"",Calc!A98)</f>
      </c>
      <c r="B101" s="24">
        <f>IF(Calc!$A$98&gt;Calc!$P$2,"",EDATE(StartDate,Calc!A98))</f>
      </c>
      <c r="C101" s="25">
        <f>IF(Calc!$A$98&gt;Calc!$P$2,"",Calc!B98)</f>
      </c>
      <c r="D101" s="25">
        <f>IF(Calc!$A$98&gt;Calc!$P$2,"",Calc!H98)</f>
      </c>
      <c r="E101" s="25">
        <f>IF(Calc!$A$98&gt;Calc!$P$2,"",Calc!L98)</f>
      </c>
      <c r="F101" s="25">
        <f>IF(Calc!$A$98&gt;Calc!$P$2,"",Calc!J98)</f>
      </c>
      <c r="G101" s="25">
        <f>IF(Calc!$A$98&gt;Calc!$P$2,"",Calc!K98)</f>
      </c>
      <c r="H101" s="25">
        <f>IF(Calc!$A$98&gt;Calc!$P$2,"",Calc!M98)</f>
      </c>
      <c r="I101" s="25">
        <f>IF(Calc!$A$98&gt;Calc!$P$2,"",Calc!N98)</f>
      </c>
    </row>
    <row r="102" spans="1:9" x14ac:dyDescent="0.25">
      <c r="A102">
        <f>IF(Calc!$A$99&gt;Calc!$P$2,"",Calc!A99)</f>
      </c>
      <c r="B102" s="24">
        <f>IF(Calc!$A$99&gt;Calc!$P$2,"",EDATE(StartDate,Calc!A99))</f>
      </c>
      <c r="C102" s="25">
        <f>IF(Calc!$A$99&gt;Calc!$P$2,"",Calc!B99)</f>
      </c>
      <c r="D102" s="25">
        <f>IF(Calc!$A$99&gt;Calc!$P$2,"",Calc!H99)</f>
      </c>
      <c r="E102" s="25">
        <f>IF(Calc!$A$99&gt;Calc!$P$2,"",Calc!L99)</f>
      </c>
      <c r="F102" s="25">
        <f>IF(Calc!$A$99&gt;Calc!$P$2,"",Calc!J99)</f>
      </c>
      <c r="G102" s="25">
        <f>IF(Calc!$A$99&gt;Calc!$P$2,"",Calc!K99)</f>
      </c>
      <c r="H102" s="25">
        <f>IF(Calc!$A$99&gt;Calc!$P$2,"",Calc!M99)</f>
      </c>
      <c r="I102" s="25">
        <f>IF(Calc!$A$99&gt;Calc!$P$2,"",Calc!N99)</f>
      </c>
    </row>
    <row r="103" spans="1:9" x14ac:dyDescent="0.25">
      <c r="A103">
        <f>IF(Calc!$A$100&gt;Calc!$P$2,"",Calc!A100)</f>
      </c>
      <c r="B103" s="24">
        <f>IF(Calc!$A$100&gt;Calc!$P$2,"",EDATE(StartDate,Calc!A100))</f>
      </c>
      <c r="C103" s="25">
        <f>IF(Calc!$A$100&gt;Calc!$P$2,"",Calc!B100)</f>
      </c>
      <c r="D103" s="25">
        <f>IF(Calc!$A$100&gt;Calc!$P$2,"",Calc!H100)</f>
      </c>
      <c r="E103" s="25">
        <f>IF(Calc!$A$100&gt;Calc!$P$2,"",Calc!L100)</f>
      </c>
      <c r="F103" s="25">
        <f>IF(Calc!$A$100&gt;Calc!$P$2,"",Calc!J100)</f>
      </c>
      <c r="G103" s="25">
        <f>IF(Calc!$A$100&gt;Calc!$P$2,"",Calc!K100)</f>
      </c>
      <c r="H103" s="25">
        <f>IF(Calc!$A$100&gt;Calc!$P$2,"",Calc!M100)</f>
      </c>
      <c r="I103" s="25">
        <f>IF(Calc!$A$100&gt;Calc!$P$2,"",Calc!N100)</f>
      </c>
    </row>
    <row r="104" spans="1:9" x14ac:dyDescent="0.25">
      <c r="A104">
        <f>IF(Calc!$A$101&gt;Calc!$P$2,"",Calc!A101)</f>
      </c>
      <c r="B104" s="24">
        <f>IF(Calc!$A$101&gt;Calc!$P$2,"",EDATE(StartDate,Calc!A101))</f>
      </c>
      <c r="C104" s="25">
        <f>IF(Calc!$A$101&gt;Calc!$P$2,"",Calc!B101)</f>
      </c>
      <c r="D104" s="25">
        <f>IF(Calc!$A$101&gt;Calc!$P$2,"",Calc!H101)</f>
      </c>
      <c r="E104" s="25">
        <f>IF(Calc!$A$101&gt;Calc!$P$2,"",Calc!L101)</f>
      </c>
      <c r="F104" s="25">
        <f>IF(Calc!$A$101&gt;Calc!$P$2,"",Calc!J101)</f>
      </c>
      <c r="G104" s="25">
        <f>IF(Calc!$A$101&gt;Calc!$P$2,"",Calc!K101)</f>
      </c>
      <c r="H104" s="25">
        <f>IF(Calc!$A$101&gt;Calc!$P$2,"",Calc!M101)</f>
      </c>
      <c r="I104" s="25">
        <f>IF(Calc!$A$101&gt;Calc!$P$2,"",Calc!N101)</f>
      </c>
    </row>
    <row r="105" spans="1:9" x14ac:dyDescent="0.25">
      <c r="A105">
        <f>IF(Calc!$A$102&gt;Calc!$P$2,"",Calc!A102)</f>
      </c>
      <c r="B105" s="24">
        <f>IF(Calc!$A$102&gt;Calc!$P$2,"",EDATE(StartDate,Calc!A102))</f>
      </c>
      <c r="C105" s="25">
        <f>IF(Calc!$A$102&gt;Calc!$P$2,"",Calc!B102)</f>
      </c>
      <c r="D105" s="25">
        <f>IF(Calc!$A$102&gt;Calc!$P$2,"",Calc!H102)</f>
      </c>
      <c r="E105" s="25">
        <f>IF(Calc!$A$102&gt;Calc!$P$2,"",Calc!L102)</f>
      </c>
      <c r="F105" s="25">
        <f>IF(Calc!$A$102&gt;Calc!$P$2,"",Calc!J102)</f>
      </c>
      <c r="G105" s="25">
        <f>IF(Calc!$A$102&gt;Calc!$P$2,"",Calc!K102)</f>
      </c>
      <c r="H105" s="25">
        <f>IF(Calc!$A$102&gt;Calc!$P$2,"",Calc!M102)</f>
      </c>
      <c r="I105" s="25">
        <f>IF(Calc!$A$102&gt;Calc!$P$2,"",Calc!N102)</f>
      </c>
    </row>
    <row r="106" spans="1:9" x14ac:dyDescent="0.25">
      <c r="A106">
        <f>IF(Calc!$A$103&gt;Calc!$P$2,"",Calc!A103)</f>
      </c>
      <c r="B106" s="24">
        <f>IF(Calc!$A$103&gt;Calc!$P$2,"",EDATE(StartDate,Calc!A103))</f>
      </c>
      <c r="C106" s="25">
        <f>IF(Calc!$A$103&gt;Calc!$P$2,"",Calc!B103)</f>
      </c>
      <c r="D106" s="25">
        <f>IF(Calc!$A$103&gt;Calc!$P$2,"",Calc!H103)</f>
      </c>
      <c r="E106" s="25">
        <f>IF(Calc!$A$103&gt;Calc!$P$2,"",Calc!L103)</f>
      </c>
      <c r="F106" s="25">
        <f>IF(Calc!$A$103&gt;Calc!$P$2,"",Calc!J103)</f>
      </c>
      <c r="G106" s="25">
        <f>IF(Calc!$A$103&gt;Calc!$P$2,"",Calc!K103)</f>
      </c>
      <c r="H106" s="25">
        <f>IF(Calc!$A$103&gt;Calc!$P$2,"",Calc!M103)</f>
      </c>
      <c r="I106" s="25">
        <f>IF(Calc!$A$103&gt;Calc!$P$2,"",Calc!N103)</f>
      </c>
    </row>
    <row r="107" spans="1:9" x14ac:dyDescent="0.25">
      <c r="A107">
        <f>IF(Calc!$A$104&gt;Calc!$P$2,"",Calc!A104)</f>
      </c>
      <c r="B107" s="24">
        <f>IF(Calc!$A$104&gt;Calc!$P$2,"",EDATE(StartDate,Calc!A104))</f>
      </c>
      <c r="C107" s="25">
        <f>IF(Calc!$A$104&gt;Calc!$P$2,"",Calc!B104)</f>
      </c>
      <c r="D107" s="25">
        <f>IF(Calc!$A$104&gt;Calc!$P$2,"",Calc!H104)</f>
      </c>
      <c r="E107" s="25">
        <f>IF(Calc!$A$104&gt;Calc!$P$2,"",Calc!L104)</f>
      </c>
      <c r="F107" s="25">
        <f>IF(Calc!$A$104&gt;Calc!$P$2,"",Calc!J104)</f>
      </c>
      <c r="G107" s="25">
        <f>IF(Calc!$A$104&gt;Calc!$P$2,"",Calc!K104)</f>
      </c>
      <c r="H107" s="25">
        <f>IF(Calc!$A$104&gt;Calc!$P$2,"",Calc!M104)</f>
      </c>
      <c r="I107" s="25">
        <f>IF(Calc!$A$104&gt;Calc!$P$2,"",Calc!N104)</f>
      </c>
    </row>
    <row r="108" spans="1:9" x14ac:dyDescent="0.25">
      <c r="A108">
        <f>IF(Calc!$A$105&gt;Calc!$P$2,"",Calc!A105)</f>
      </c>
      <c r="B108" s="24">
        <f>IF(Calc!$A$105&gt;Calc!$P$2,"",EDATE(StartDate,Calc!A105))</f>
      </c>
      <c r="C108" s="25">
        <f>IF(Calc!$A$105&gt;Calc!$P$2,"",Calc!B105)</f>
      </c>
      <c r="D108" s="25">
        <f>IF(Calc!$A$105&gt;Calc!$P$2,"",Calc!H105)</f>
      </c>
      <c r="E108" s="25">
        <f>IF(Calc!$A$105&gt;Calc!$P$2,"",Calc!L105)</f>
      </c>
      <c r="F108" s="25">
        <f>IF(Calc!$A$105&gt;Calc!$P$2,"",Calc!J105)</f>
      </c>
      <c r="G108" s="25">
        <f>IF(Calc!$A$105&gt;Calc!$P$2,"",Calc!K105)</f>
      </c>
      <c r="H108" s="25">
        <f>IF(Calc!$A$105&gt;Calc!$P$2,"",Calc!M105)</f>
      </c>
      <c r="I108" s="25">
        <f>IF(Calc!$A$105&gt;Calc!$P$2,"",Calc!N105)</f>
      </c>
    </row>
    <row r="109" spans="1:9" x14ac:dyDescent="0.25">
      <c r="A109">
        <f>IF(Calc!$A$106&gt;Calc!$P$2,"",Calc!A106)</f>
      </c>
      <c r="B109" s="24">
        <f>IF(Calc!$A$106&gt;Calc!$P$2,"",EDATE(StartDate,Calc!A106))</f>
      </c>
      <c r="C109" s="25">
        <f>IF(Calc!$A$106&gt;Calc!$P$2,"",Calc!B106)</f>
      </c>
      <c r="D109" s="25">
        <f>IF(Calc!$A$106&gt;Calc!$P$2,"",Calc!H106)</f>
      </c>
      <c r="E109" s="25">
        <f>IF(Calc!$A$106&gt;Calc!$P$2,"",Calc!L106)</f>
      </c>
      <c r="F109" s="25">
        <f>IF(Calc!$A$106&gt;Calc!$P$2,"",Calc!J106)</f>
      </c>
      <c r="G109" s="25">
        <f>IF(Calc!$A$106&gt;Calc!$P$2,"",Calc!K106)</f>
      </c>
      <c r="H109" s="25">
        <f>IF(Calc!$A$106&gt;Calc!$P$2,"",Calc!M106)</f>
      </c>
      <c r="I109" s="25">
        <f>IF(Calc!$A$106&gt;Calc!$P$2,"",Calc!N106)</f>
      </c>
    </row>
    <row r="110" spans="1:9" x14ac:dyDescent="0.25">
      <c r="A110">
        <f>IF(Calc!$A$107&gt;Calc!$P$2,"",Calc!A107)</f>
      </c>
      <c r="B110" s="24">
        <f>IF(Calc!$A$107&gt;Calc!$P$2,"",EDATE(StartDate,Calc!A107))</f>
      </c>
      <c r="C110" s="25">
        <f>IF(Calc!$A$107&gt;Calc!$P$2,"",Calc!B107)</f>
      </c>
      <c r="D110" s="25">
        <f>IF(Calc!$A$107&gt;Calc!$P$2,"",Calc!H107)</f>
      </c>
      <c r="E110" s="25">
        <f>IF(Calc!$A$107&gt;Calc!$P$2,"",Calc!L107)</f>
      </c>
      <c r="F110" s="25">
        <f>IF(Calc!$A$107&gt;Calc!$P$2,"",Calc!J107)</f>
      </c>
      <c r="G110" s="25">
        <f>IF(Calc!$A$107&gt;Calc!$P$2,"",Calc!K107)</f>
      </c>
      <c r="H110" s="25">
        <f>IF(Calc!$A$107&gt;Calc!$P$2,"",Calc!M107)</f>
      </c>
      <c r="I110" s="25">
        <f>IF(Calc!$A$107&gt;Calc!$P$2,"",Calc!N107)</f>
      </c>
    </row>
    <row r="111" spans="1:9" x14ac:dyDescent="0.25">
      <c r="A111">
        <f>IF(Calc!$A$108&gt;Calc!$P$2,"",Calc!A108)</f>
      </c>
      <c r="B111" s="24">
        <f>IF(Calc!$A$108&gt;Calc!$P$2,"",EDATE(StartDate,Calc!A108))</f>
      </c>
      <c r="C111" s="25">
        <f>IF(Calc!$A$108&gt;Calc!$P$2,"",Calc!B108)</f>
      </c>
      <c r="D111" s="25">
        <f>IF(Calc!$A$108&gt;Calc!$P$2,"",Calc!H108)</f>
      </c>
      <c r="E111" s="25">
        <f>IF(Calc!$A$108&gt;Calc!$P$2,"",Calc!L108)</f>
      </c>
      <c r="F111" s="25">
        <f>IF(Calc!$A$108&gt;Calc!$P$2,"",Calc!J108)</f>
      </c>
      <c r="G111" s="25">
        <f>IF(Calc!$A$108&gt;Calc!$P$2,"",Calc!K108)</f>
      </c>
      <c r="H111" s="25">
        <f>IF(Calc!$A$108&gt;Calc!$P$2,"",Calc!M108)</f>
      </c>
      <c r="I111" s="25">
        <f>IF(Calc!$A$108&gt;Calc!$P$2,"",Calc!N108)</f>
      </c>
    </row>
    <row r="112" spans="1:9" x14ac:dyDescent="0.25">
      <c r="A112">
        <f>IF(Calc!$A$109&gt;Calc!$P$2,"",Calc!A109)</f>
      </c>
      <c r="B112" s="24">
        <f>IF(Calc!$A$109&gt;Calc!$P$2,"",EDATE(StartDate,Calc!A109))</f>
      </c>
      <c r="C112" s="25">
        <f>IF(Calc!$A$109&gt;Calc!$P$2,"",Calc!B109)</f>
      </c>
      <c r="D112" s="25">
        <f>IF(Calc!$A$109&gt;Calc!$P$2,"",Calc!H109)</f>
      </c>
      <c r="E112" s="25">
        <f>IF(Calc!$A$109&gt;Calc!$P$2,"",Calc!L109)</f>
      </c>
      <c r="F112" s="25">
        <f>IF(Calc!$A$109&gt;Calc!$P$2,"",Calc!J109)</f>
      </c>
      <c r="G112" s="25">
        <f>IF(Calc!$A$109&gt;Calc!$P$2,"",Calc!K109)</f>
      </c>
      <c r="H112" s="25">
        <f>IF(Calc!$A$109&gt;Calc!$P$2,"",Calc!M109)</f>
      </c>
      <c r="I112" s="25">
        <f>IF(Calc!$A$109&gt;Calc!$P$2,"",Calc!N109)</f>
      </c>
    </row>
    <row r="113" spans="1:9" x14ac:dyDescent="0.25">
      <c r="A113">
        <f>IF(Calc!$A$110&gt;Calc!$P$2,"",Calc!A110)</f>
      </c>
      <c r="B113" s="24">
        <f>IF(Calc!$A$110&gt;Calc!$P$2,"",EDATE(StartDate,Calc!A110))</f>
      </c>
      <c r="C113" s="25">
        <f>IF(Calc!$A$110&gt;Calc!$P$2,"",Calc!B110)</f>
      </c>
      <c r="D113" s="25">
        <f>IF(Calc!$A$110&gt;Calc!$P$2,"",Calc!H110)</f>
      </c>
      <c r="E113" s="25">
        <f>IF(Calc!$A$110&gt;Calc!$P$2,"",Calc!L110)</f>
      </c>
      <c r="F113" s="25">
        <f>IF(Calc!$A$110&gt;Calc!$P$2,"",Calc!J110)</f>
      </c>
      <c r="G113" s="25">
        <f>IF(Calc!$A$110&gt;Calc!$P$2,"",Calc!K110)</f>
      </c>
      <c r="H113" s="25">
        <f>IF(Calc!$A$110&gt;Calc!$P$2,"",Calc!M110)</f>
      </c>
      <c r="I113" s="25">
        <f>IF(Calc!$A$110&gt;Calc!$P$2,"",Calc!N110)</f>
      </c>
    </row>
    <row r="114" spans="1:9" x14ac:dyDescent="0.25">
      <c r="A114">
        <f>IF(Calc!$A$111&gt;Calc!$P$2,"",Calc!A111)</f>
      </c>
      <c r="B114" s="24">
        <f>IF(Calc!$A$111&gt;Calc!$P$2,"",EDATE(StartDate,Calc!A111))</f>
      </c>
      <c r="C114" s="25">
        <f>IF(Calc!$A$111&gt;Calc!$P$2,"",Calc!B111)</f>
      </c>
      <c r="D114" s="25">
        <f>IF(Calc!$A$111&gt;Calc!$P$2,"",Calc!H111)</f>
      </c>
      <c r="E114" s="25">
        <f>IF(Calc!$A$111&gt;Calc!$P$2,"",Calc!L111)</f>
      </c>
      <c r="F114" s="25">
        <f>IF(Calc!$A$111&gt;Calc!$P$2,"",Calc!J111)</f>
      </c>
      <c r="G114" s="25">
        <f>IF(Calc!$A$111&gt;Calc!$P$2,"",Calc!K111)</f>
      </c>
      <c r="H114" s="25">
        <f>IF(Calc!$A$111&gt;Calc!$P$2,"",Calc!M111)</f>
      </c>
      <c r="I114" s="25">
        <f>IF(Calc!$A$111&gt;Calc!$P$2,"",Calc!N111)</f>
      </c>
    </row>
    <row r="115" spans="1:9" x14ac:dyDescent="0.25">
      <c r="A115">
        <f>IF(Calc!$A$112&gt;Calc!$P$2,"",Calc!A112)</f>
      </c>
      <c r="B115" s="24">
        <f>IF(Calc!$A$112&gt;Calc!$P$2,"",EDATE(StartDate,Calc!A112))</f>
      </c>
      <c r="C115" s="25">
        <f>IF(Calc!$A$112&gt;Calc!$P$2,"",Calc!B112)</f>
      </c>
      <c r="D115" s="25">
        <f>IF(Calc!$A$112&gt;Calc!$P$2,"",Calc!H112)</f>
      </c>
      <c r="E115" s="25">
        <f>IF(Calc!$A$112&gt;Calc!$P$2,"",Calc!L112)</f>
      </c>
      <c r="F115" s="25">
        <f>IF(Calc!$A$112&gt;Calc!$P$2,"",Calc!J112)</f>
      </c>
      <c r="G115" s="25">
        <f>IF(Calc!$A$112&gt;Calc!$P$2,"",Calc!K112)</f>
      </c>
      <c r="H115" s="25">
        <f>IF(Calc!$A$112&gt;Calc!$P$2,"",Calc!M112)</f>
      </c>
      <c r="I115" s="25">
        <f>IF(Calc!$A$112&gt;Calc!$P$2,"",Calc!N112)</f>
      </c>
    </row>
    <row r="116" spans="1:9" x14ac:dyDescent="0.25">
      <c r="A116">
        <f>IF(Calc!$A$113&gt;Calc!$P$2,"",Calc!A113)</f>
      </c>
      <c r="B116" s="24">
        <f>IF(Calc!$A$113&gt;Calc!$P$2,"",EDATE(StartDate,Calc!A113))</f>
      </c>
      <c r="C116" s="25">
        <f>IF(Calc!$A$113&gt;Calc!$P$2,"",Calc!B113)</f>
      </c>
      <c r="D116" s="25">
        <f>IF(Calc!$A$113&gt;Calc!$P$2,"",Calc!H113)</f>
      </c>
      <c r="E116" s="25">
        <f>IF(Calc!$A$113&gt;Calc!$P$2,"",Calc!L113)</f>
      </c>
      <c r="F116" s="25">
        <f>IF(Calc!$A$113&gt;Calc!$P$2,"",Calc!J113)</f>
      </c>
      <c r="G116" s="25">
        <f>IF(Calc!$A$113&gt;Calc!$P$2,"",Calc!K113)</f>
      </c>
      <c r="H116" s="25">
        <f>IF(Calc!$A$113&gt;Calc!$P$2,"",Calc!M113)</f>
      </c>
      <c r="I116" s="25">
        <f>IF(Calc!$A$113&gt;Calc!$P$2,"",Calc!N113)</f>
      </c>
    </row>
    <row r="117" spans="1:9" x14ac:dyDescent="0.25">
      <c r="A117">
        <f>IF(Calc!$A$114&gt;Calc!$P$2,"",Calc!A114)</f>
      </c>
      <c r="B117" s="24">
        <f>IF(Calc!$A$114&gt;Calc!$P$2,"",EDATE(StartDate,Calc!A114))</f>
      </c>
      <c r="C117" s="25">
        <f>IF(Calc!$A$114&gt;Calc!$P$2,"",Calc!B114)</f>
      </c>
      <c r="D117" s="25">
        <f>IF(Calc!$A$114&gt;Calc!$P$2,"",Calc!H114)</f>
      </c>
      <c r="E117" s="25">
        <f>IF(Calc!$A$114&gt;Calc!$P$2,"",Calc!L114)</f>
      </c>
      <c r="F117" s="25">
        <f>IF(Calc!$A$114&gt;Calc!$P$2,"",Calc!J114)</f>
      </c>
      <c r="G117" s="25">
        <f>IF(Calc!$A$114&gt;Calc!$P$2,"",Calc!K114)</f>
      </c>
      <c r="H117" s="25">
        <f>IF(Calc!$A$114&gt;Calc!$P$2,"",Calc!M114)</f>
      </c>
      <c r="I117" s="25">
        <f>IF(Calc!$A$114&gt;Calc!$P$2,"",Calc!N114)</f>
      </c>
    </row>
    <row r="118" spans="1:9" x14ac:dyDescent="0.25">
      <c r="A118">
        <f>IF(Calc!$A$115&gt;Calc!$P$2,"",Calc!A115)</f>
      </c>
      <c r="B118" s="24">
        <f>IF(Calc!$A$115&gt;Calc!$P$2,"",EDATE(StartDate,Calc!A115))</f>
      </c>
      <c r="C118" s="25">
        <f>IF(Calc!$A$115&gt;Calc!$P$2,"",Calc!B115)</f>
      </c>
      <c r="D118" s="25">
        <f>IF(Calc!$A$115&gt;Calc!$P$2,"",Calc!H115)</f>
      </c>
      <c r="E118" s="25">
        <f>IF(Calc!$A$115&gt;Calc!$P$2,"",Calc!L115)</f>
      </c>
      <c r="F118" s="25">
        <f>IF(Calc!$A$115&gt;Calc!$P$2,"",Calc!J115)</f>
      </c>
      <c r="G118" s="25">
        <f>IF(Calc!$A$115&gt;Calc!$P$2,"",Calc!K115)</f>
      </c>
      <c r="H118" s="25">
        <f>IF(Calc!$A$115&gt;Calc!$P$2,"",Calc!M115)</f>
      </c>
      <c r="I118" s="25">
        <f>IF(Calc!$A$115&gt;Calc!$P$2,"",Calc!N115)</f>
      </c>
    </row>
    <row r="119" spans="1:9" x14ac:dyDescent="0.25">
      <c r="A119">
        <f>IF(Calc!$A$116&gt;Calc!$P$2,"",Calc!A116)</f>
      </c>
      <c r="B119" s="24">
        <f>IF(Calc!$A$116&gt;Calc!$P$2,"",EDATE(StartDate,Calc!A116))</f>
      </c>
      <c r="C119" s="25">
        <f>IF(Calc!$A$116&gt;Calc!$P$2,"",Calc!B116)</f>
      </c>
      <c r="D119" s="25">
        <f>IF(Calc!$A$116&gt;Calc!$P$2,"",Calc!H116)</f>
      </c>
      <c r="E119" s="25">
        <f>IF(Calc!$A$116&gt;Calc!$P$2,"",Calc!L116)</f>
      </c>
      <c r="F119" s="25">
        <f>IF(Calc!$A$116&gt;Calc!$P$2,"",Calc!J116)</f>
      </c>
      <c r="G119" s="25">
        <f>IF(Calc!$A$116&gt;Calc!$P$2,"",Calc!K116)</f>
      </c>
      <c r="H119" s="25">
        <f>IF(Calc!$A$116&gt;Calc!$P$2,"",Calc!M116)</f>
      </c>
      <c r="I119" s="25">
        <f>IF(Calc!$A$116&gt;Calc!$P$2,"",Calc!N116)</f>
      </c>
    </row>
    <row r="120" spans="1:9" x14ac:dyDescent="0.25">
      <c r="A120">
        <f>IF(Calc!$A$117&gt;Calc!$P$2,"",Calc!A117)</f>
      </c>
      <c r="B120" s="24">
        <f>IF(Calc!$A$117&gt;Calc!$P$2,"",EDATE(StartDate,Calc!A117))</f>
      </c>
      <c r="C120" s="25">
        <f>IF(Calc!$A$117&gt;Calc!$P$2,"",Calc!B117)</f>
      </c>
      <c r="D120" s="25">
        <f>IF(Calc!$A$117&gt;Calc!$P$2,"",Calc!H117)</f>
      </c>
      <c r="E120" s="25">
        <f>IF(Calc!$A$117&gt;Calc!$P$2,"",Calc!L117)</f>
      </c>
      <c r="F120" s="25">
        <f>IF(Calc!$A$117&gt;Calc!$P$2,"",Calc!J117)</f>
      </c>
      <c r="G120" s="25">
        <f>IF(Calc!$A$117&gt;Calc!$P$2,"",Calc!K117)</f>
      </c>
      <c r="H120" s="25">
        <f>IF(Calc!$A$117&gt;Calc!$P$2,"",Calc!M117)</f>
      </c>
      <c r="I120" s="25">
        <f>IF(Calc!$A$117&gt;Calc!$P$2,"",Calc!N117)</f>
      </c>
    </row>
    <row r="121" spans="1:9" x14ac:dyDescent="0.25">
      <c r="A121">
        <f>IF(Calc!$A$118&gt;Calc!$P$2,"",Calc!A118)</f>
      </c>
      <c r="B121" s="24">
        <f>IF(Calc!$A$118&gt;Calc!$P$2,"",EDATE(StartDate,Calc!A118))</f>
      </c>
      <c r="C121" s="25">
        <f>IF(Calc!$A$118&gt;Calc!$P$2,"",Calc!B118)</f>
      </c>
      <c r="D121" s="25">
        <f>IF(Calc!$A$118&gt;Calc!$P$2,"",Calc!H118)</f>
      </c>
      <c r="E121" s="25">
        <f>IF(Calc!$A$118&gt;Calc!$P$2,"",Calc!L118)</f>
      </c>
      <c r="F121" s="25">
        <f>IF(Calc!$A$118&gt;Calc!$P$2,"",Calc!J118)</f>
      </c>
      <c r="G121" s="25">
        <f>IF(Calc!$A$118&gt;Calc!$P$2,"",Calc!K118)</f>
      </c>
      <c r="H121" s="25">
        <f>IF(Calc!$A$118&gt;Calc!$P$2,"",Calc!M118)</f>
      </c>
      <c r="I121" s="25">
        <f>IF(Calc!$A$118&gt;Calc!$P$2,"",Calc!N118)</f>
      </c>
    </row>
    <row r="122" spans="1:9" x14ac:dyDescent="0.25">
      <c r="A122">
        <f>IF(Calc!$A$119&gt;Calc!$P$2,"",Calc!A119)</f>
      </c>
      <c r="B122" s="24">
        <f>IF(Calc!$A$119&gt;Calc!$P$2,"",EDATE(StartDate,Calc!A119))</f>
      </c>
      <c r="C122" s="25">
        <f>IF(Calc!$A$119&gt;Calc!$P$2,"",Calc!B119)</f>
      </c>
      <c r="D122" s="25">
        <f>IF(Calc!$A$119&gt;Calc!$P$2,"",Calc!H119)</f>
      </c>
      <c r="E122" s="25">
        <f>IF(Calc!$A$119&gt;Calc!$P$2,"",Calc!L119)</f>
      </c>
      <c r="F122" s="25">
        <f>IF(Calc!$A$119&gt;Calc!$P$2,"",Calc!J119)</f>
      </c>
      <c r="G122" s="25">
        <f>IF(Calc!$A$119&gt;Calc!$P$2,"",Calc!K119)</f>
      </c>
      <c r="H122" s="25">
        <f>IF(Calc!$A$119&gt;Calc!$P$2,"",Calc!M119)</f>
      </c>
      <c r="I122" s="25">
        <f>IF(Calc!$A$119&gt;Calc!$P$2,"",Calc!N119)</f>
      </c>
    </row>
    <row r="123" spans="1:9" x14ac:dyDescent="0.25">
      <c r="A123">
        <f>IF(Calc!$A$120&gt;Calc!$P$2,"",Calc!A120)</f>
      </c>
      <c r="B123" s="24">
        <f>IF(Calc!$A$120&gt;Calc!$P$2,"",EDATE(StartDate,Calc!A120))</f>
      </c>
      <c r="C123" s="25">
        <f>IF(Calc!$A$120&gt;Calc!$P$2,"",Calc!B120)</f>
      </c>
      <c r="D123" s="25">
        <f>IF(Calc!$A$120&gt;Calc!$P$2,"",Calc!H120)</f>
      </c>
      <c r="E123" s="25">
        <f>IF(Calc!$A$120&gt;Calc!$P$2,"",Calc!L120)</f>
      </c>
      <c r="F123" s="25">
        <f>IF(Calc!$A$120&gt;Calc!$P$2,"",Calc!J120)</f>
      </c>
      <c r="G123" s="25">
        <f>IF(Calc!$A$120&gt;Calc!$P$2,"",Calc!K120)</f>
      </c>
      <c r="H123" s="25">
        <f>IF(Calc!$A$120&gt;Calc!$P$2,"",Calc!M120)</f>
      </c>
      <c r="I123" s="25">
        <f>IF(Calc!$A$120&gt;Calc!$P$2,"",Calc!N120)</f>
      </c>
    </row>
    <row r="124" spans="1:9" x14ac:dyDescent="0.25">
      <c r="A124">
        <f>IF(Calc!$A$121&gt;Calc!$P$2,"",Calc!A121)</f>
      </c>
      <c r="B124" s="24">
        <f>IF(Calc!$A$121&gt;Calc!$P$2,"",EDATE(StartDate,Calc!A121))</f>
      </c>
      <c r="C124" s="25">
        <f>IF(Calc!$A$121&gt;Calc!$P$2,"",Calc!B121)</f>
      </c>
      <c r="D124" s="25">
        <f>IF(Calc!$A$121&gt;Calc!$P$2,"",Calc!H121)</f>
      </c>
      <c r="E124" s="25">
        <f>IF(Calc!$A$121&gt;Calc!$P$2,"",Calc!L121)</f>
      </c>
      <c r="F124" s="25">
        <f>IF(Calc!$A$121&gt;Calc!$P$2,"",Calc!J121)</f>
      </c>
      <c r="G124" s="25">
        <f>IF(Calc!$A$121&gt;Calc!$P$2,"",Calc!K121)</f>
      </c>
      <c r="H124" s="25">
        <f>IF(Calc!$A$121&gt;Calc!$P$2,"",Calc!M121)</f>
      </c>
      <c r="I124" s="25">
        <f>IF(Calc!$A$121&gt;Calc!$P$2,"",Calc!N121)</f>
      </c>
    </row>
    <row r="125" spans="1:9" x14ac:dyDescent="0.25">
      <c r="A125">
        <f>IF(Calc!$A$122&gt;Calc!$P$2,"",Calc!A122)</f>
      </c>
      <c r="B125" s="24">
        <f>IF(Calc!$A$122&gt;Calc!$P$2,"",EDATE(StartDate,Calc!A122))</f>
      </c>
      <c r="C125" s="25">
        <f>IF(Calc!$A$122&gt;Calc!$P$2,"",Calc!B122)</f>
      </c>
      <c r="D125" s="25">
        <f>IF(Calc!$A$122&gt;Calc!$P$2,"",Calc!H122)</f>
      </c>
      <c r="E125" s="25">
        <f>IF(Calc!$A$122&gt;Calc!$P$2,"",Calc!L122)</f>
      </c>
      <c r="F125" s="25">
        <f>IF(Calc!$A$122&gt;Calc!$P$2,"",Calc!J122)</f>
      </c>
      <c r="G125" s="25">
        <f>IF(Calc!$A$122&gt;Calc!$P$2,"",Calc!K122)</f>
      </c>
      <c r="H125" s="25">
        <f>IF(Calc!$A$122&gt;Calc!$P$2,"",Calc!M122)</f>
      </c>
      <c r="I125" s="25">
        <f>IF(Calc!$A$122&gt;Calc!$P$2,"",Calc!N122)</f>
      </c>
    </row>
    <row r="126" spans="1:9" x14ac:dyDescent="0.25">
      <c r="A126">
        <f>IF(Calc!$A$123&gt;Calc!$P$2,"",Calc!A123)</f>
      </c>
      <c r="B126" s="24">
        <f>IF(Calc!$A$123&gt;Calc!$P$2,"",EDATE(StartDate,Calc!A123))</f>
      </c>
      <c r="C126" s="25">
        <f>IF(Calc!$A$123&gt;Calc!$P$2,"",Calc!B123)</f>
      </c>
      <c r="D126" s="25">
        <f>IF(Calc!$A$123&gt;Calc!$P$2,"",Calc!H123)</f>
      </c>
      <c r="E126" s="25">
        <f>IF(Calc!$A$123&gt;Calc!$P$2,"",Calc!L123)</f>
      </c>
      <c r="F126" s="25">
        <f>IF(Calc!$A$123&gt;Calc!$P$2,"",Calc!J123)</f>
      </c>
      <c r="G126" s="25">
        <f>IF(Calc!$A$123&gt;Calc!$P$2,"",Calc!K123)</f>
      </c>
      <c r="H126" s="25">
        <f>IF(Calc!$A$123&gt;Calc!$P$2,"",Calc!M123)</f>
      </c>
      <c r="I126" s="25">
        <f>IF(Calc!$A$123&gt;Calc!$P$2,"",Calc!N123)</f>
      </c>
    </row>
    <row r="127" spans="1:9" x14ac:dyDescent="0.25">
      <c r="A127">
        <f>IF(Calc!$A$124&gt;Calc!$P$2,"",Calc!A124)</f>
      </c>
      <c r="B127" s="24">
        <f>IF(Calc!$A$124&gt;Calc!$P$2,"",EDATE(StartDate,Calc!A124))</f>
      </c>
      <c r="C127" s="25">
        <f>IF(Calc!$A$124&gt;Calc!$P$2,"",Calc!B124)</f>
      </c>
      <c r="D127" s="25">
        <f>IF(Calc!$A$124&gt;Calc!$P$2,"",Calc!H124)</f>
      </c>
      <c r="E127" s="25">
        <f>IF(Calc!$A$124&gt;Calc!$P$2,"",Calc!L124)</f>
      </c>
      <c r="F127" s="25">
        <f>IF(Calc!$A$124&gt;Calc!$P$2,"",Calc!J124)</f>
      </c>
      <c r="G127" s="25">
        <f>IF(Calc!$A$124&gt;Calc!$P$2,"",Calc!K124)</f>
      </c>
      <c r="H127" s="25">
        <f>IF(Calc!$A$124&gt;Calc!$P$2,"",Calc!M124)</f>
      </c>
      <c r="I127" s="25">
        <f>IF(Calc!$A$124&gt;Calc!$P$2,"",Calc!N124)</f>
      </c>
    </row>
    <row r="128" spans="1:9" x14ac:dyDescent="0.25">
      <c r="A128">
        <f>IF(Calc!$A$125&gt;Calc!$P$2,"",Calc!A125)</f>
      </c>
      <c r="B128" s="24">
        <f>IF(Calc!$A$125&gt;Calc!$P$2,"",EDATE(StartDate,Calc!A125))</f>
      </c>
      <c r="C128" s="25">
        <f>IF(Calc!$A$125&gt;Calc!$P$2,"",Calc!B125)</f>
      </c>
      <c r="D128" s="25">
        <f>IF(Calc!$A$125&gt;Calc!$P$2,"",Calc!H125)</f>
      </c>
      <c r="E128" s="25">
        <f>IF(Calc!$A$125&gt;Calc!$P$2,"",Calc!L125)</f>
      </c>
      <c r="F128" s="25">
        <f>IF(Calc!$A$125&gt;Calc!$P$2,"",Calc!J125)</f>
      </c>
      <c r="G128" s="25">
        <f>IF(Calc!$A$125&gt;Calc!$P$2,"",Calc!K125)</f>
      </c>
      <c r="H128" s="25">
        <f>IF(Calc!$A$125&gt;Calc!$P$2,"",Calc!M125)</f>
      </c>
      <c r="I128" s="25">
        <f>IF(Calc!$A$125&gt;Calc!$P$2,"",Calc!N125)</f>
      </c>
    </row>
    <row r="129" spans="1:9" x14ac:dyDescent="0.25">
      <c r="A129">
        <f>IF(Calc!$A$126&gt;Calc!$P$2,"",Calc!A126)</f>
      </c>
      <c r="B129" s="24">
        <f>IF(Calc!$A$126&gt;Calc!$P$2,"",EDATE(StartDate,Calc!A126))</f>
      </c>
      <c r="C129" s="25">
        <f>IF(Calc!$A$126&gt;Calc!$P$2,"",Calc!B126)</f>
      </c>
      <c r="D129" s="25">
        <f>IF(Calc!$A$126&gt;Calc!$P$2,"",Calc!H126)</f>
      </c>
      <c r="E129" s="25">
        <f>IF(Calc!$A$126&gt;Calc!$P$2,"",Calc!L126)</f>
      </c>
      <c r="F129" s="25">
        <f>IF(Calc!$A$126&gt;Calc!$P$2,"",Calc!J126)</f>
      </c>
      <c r="G129" s="25">
        <f>IF(Calc!$A$126&gt;Calc!$P$2,"",Calc!K126)</f>
      </c>
      <c r="H129" s="25">
        <f>IF(Calc!$A$126&gt;Calc!$P$2,"",Calc!M126)</f>
      </c>
      <c r="I129" s="25">
        <f>IF(Calc!$A$126&gt;Calc!$P$2,"",Calc!N126)</f>
      </c>
    </row>
    <row r="130" spans="1:9" x14ac:dyDescent="0.25">
      <c r="A130">
        <f>IF(Calc!$A$127&gt;Calc!$P$2,"",Calc!A127)</f>
      </c>
      <c r="B130" s="24">
        <f>IF(Calc!$A$127&gt;Calc!$P$2,"",EDATE(StartDate,Calc!A127))</f>
      </c>
      <c r="C130" s="25">
        <f>IF(Calc!$A$127&gt;Calc!$P$2,"",Calc!B127)</f>
      </c>
      <c r="D130" s="25">
        <f>IF(Calc!$A$127&gt;Calc!$P$2,"",Calc!H127)</f>
      </c>
      <c r="E130" s="25">
        <f>IF(Calc!$A$127&gt;Calc!$P$2,"",Calc!L127)</f>
      </c>
      <c r="F130" s="25">
        <f>IF(Calc!$A$127&gt;Calc!$P$2,"",Calc!J127)</f>
      </c>
      <c r="G130" s="25">
        <f>IF(Calc!$A$127&gt;Calc!$P$2,"",Calc!K127)</f>
      </c>
      <c r="H130" s="25">
        <f>IF(Calc!$A$127&gt;Calc!$P$2,"",Calc!M127)</f>
      </c>
      <c r="I130" s="25">
        <f>IF(Calc!$A$127&gt;Calc!$P$2,"",Calc!N127)</f>
      </c>
    </row>
    <row r="131" spans="1:9" x14ac:dyDescent="0.25">
      <c r="A131">
        <f>IF(Calc!$A$128&gt;Calc!$P$2,"",Calc!A128)</f>
      </c>
      <c r="B131" s="24">
        <f>IF(Calc!$A$128&gt;Calc!$P$2,"",EDATE(StartDate,Calc!A128))</f>
      </c>
      <c r="C131" s="25">
        <f>IF(Calc!$A$128&gt;Calc!$P$2,"",Calc!B128)</f>
      </c>
      <c r="D131" s="25">
        <f>IF(Calc!$A$128&gt;Calc!$P$2,"",Calc!H128)</f>
      </c>
      <c r="E131" s="25">
        <f>IF(Calc!$A$128&gt;Calc!$P$2,"",Calc!L128)</f>
      </c>
      <c r="F131" s="25">
        <f>IF(Calc!$A$128&gt;Calc!$P$2,"",Calc!J128)</f>
      </c>
      <c r="G131" s="25">
        <f>IF(Calc!$A$128&gt;Calc!$P$2,"",Calc!K128)</f>
      </c>
      <c r="H131" s="25">
        <f>IF(Calc!$A$128&gt;Calc!$P$2,"",Calc!M128)</f>
      </c>
      <c r="I131" s="25">
        <f>IF(Calc!$A$128&gt;Calc!$P$2,"",Calc!N128)</f>
      </c>
    </row>
    <row r="132" spans="1:9" x14ac:dyDescent="0.25">
      <c r="A132">
        <f>IF(Calc!$A$129&gt;Calc!$P$2,"",Calc!A129)</f>
      </c>
      <c r="B132" s="24">
        <f>IF(Calc!$A$129&gt;Calc!$P$2,"",EDATE(StartDate,Calc!A129))</f>
      </c>
      <c r="C132" s="25">
        <f>IF(Calc!$A$129&gt;Calc!$P$2,"",Calc!B129)</f>
      </c>
      <c r="D132" s="25">
        <f>IF(Calc!$A$129&gt;Calc!$P$2,"",Calc!H129)</f>
      </c>
      <c r="E132" s="25">
        <f>IF(Calc!$A$129&gt;Calc!$P$2,"",Calc!L129)</f>
      </c>
      <c r="F132" s="25">
        <f>IF(Calc!$A$129&gt;Calc!$P$2,"",Calc!J129)</f>
      </c>
      <c r="G132" s="25">
        <f>IF(Calc!$A$129&gt;Calc!$P$2,"",Calc!K129)</f>
      </c>
      <c r="H132" s="25">
        <f>IF(Calc!$A$129&gt;Calc!$P$2,"",Calc!M129)</f>
      </c>
      <c r="I132" s="25">
        <f>IF(Calc!$A$129&gt;Calc!$P$2,"",Calc!N129)</f>
      </c>
    </row>
    <row r="133" spans="1:9" x14ac:dyDescent="0.25">
      <c r="A133">
        <f>IF(Calc!$A$130&gt;Calc!$P$2,"",Calc!A130)</f>
      </c>
      <c r="B133" s="24">
        <f>IF(Calc!$A$130&gt;Calc!$P$2,"",EDATE(StartDate,Calc!A130))</f>
      </c>
      <c r="C133" s="25">
        <f>IF(Calc!$A$130&gt;Calc!$P$2,"",Calc!B130)</f>
      </c>
      <c r="D133" s="25">
        <f>IF(Calc!$A$130&gt;Calc!$P$2,"",Calc!H130)</f>
      </c>
      <c r="E133" s="25">
        <f>IF(Calc!$A$130&gt;Calc!$P$2,"",Calc!L130)</f>
      </c>
      <c r="F133" s="25">
        <f>IF(Calc!$A$130&gt;Calc!$P$2,"",Calc!J130)</f>
      </c>
      <c r="G133" s="25">
        <f>IF(Calc!$A$130&gt;Calc!$P$2,"",Calc!K130)</f>
      </c>
      <c r="H133" s="25">
        <f>IF(Calc!$A$130&gt;Calc!$P$2,"",Calc!M130)</f>
      </c>
      <c r="I133" s="25">
        <f>IF(Calc!$A$130&gt;Calc!$P$2,"",Calc!N130)</f>
      </c>
    </row>
    <row r="134" spans="1:9" x14ac:dyDescent="0.25">
      <c r="A134">
        <f>IF(Calc!$A$131&gt;Calc!$P$2,"",Calc!A131)</f>
      </c>
      <c r="B134" s="24">
        <f>IF(Calc!$A$131&gt;Calc!$P$2,"",EDATE(StartDate,Calc!A131))</f>
      </c>
      <c r="C134" s="25">
        <f>IF(Calc!$A$131&gt;Calc!$P$2,"",Calc!B131)</f>
      </c>
      <c r="D134" s="25">
        <f>IF(Calc!$A$131&gt;Calc!$P$2,"",Calc!H131)</f>
      </c>
      <c r="E134" s="25">
        <f>IF(Calc!$A$131&gt;Calc!$P$2,"",Calc!L131)</f>
      </c>
      <c r="F134" s="25">
        <f>IF(Calc!$A$131&gt;Calc!$P$2,"",Calc!J131)</f>
      </c>
      <c r="G134" s="25">
        <f>IF(Calc!$A$131&gt;Calc!$P$2,"",Calc!K131)</f>
      </c>
      <c r="H134" s="25">
        <f>IF(Calc!$A$131&gt;Calc!$P$2,"",Calc!M131)</f>
      </c>
      <c r="I134" s="25">
        <f>IF(Calc!$A$131&gt;Calc!$P$2,"",Calc!N131)</f>
      </c>
    </row>
    <row r="135" spans="1:9" x14ac:dyDescent="0.25">
      <c r="A135">
        <f>IF(Calc!$A$132&gt;Calc!$P$2,"",Calc!A132)</f>
      </c>
      <c r="B135" s="24">
        <f>IF(Calc!$A$132&gt;Calc!$P$2,"",EDATE(StartDate,Calc!A132))</f>
      </c>
      <c r="C135" s="25">
        <f>IF(Calc!$A$132&gt;Calc!$P$2,"",Calc!B132)</f>
      </c>
      <c r="D135" s="25">
        <f>IF(Calc!$A$132&gt;Calc!$P$2,"",Calc!H132)</f>
      </c>
      <c r="E135" s="25">
        <f>IF(Calc!$A$132&gt;Calc!$P$2,"",Calc!L132)</f>
      </c>
      <c r="F135" s="25">
        <f>IF(Calc!$A$132&gt;Calc!$P$2,"",Calc!J132)</f>
      </c>
      <c r="G135" s="25">
        <f>IF(Calc!$A$132&gt;Calc!$P$2,"",Calc!K132)</f>
      </c>
      <c r="H135" s="25">
        <f>IF(Calc!$A$132&gt;Calc!$P$2,"",Calc!M132)</f>
      </c>
      <c r="I135" s="25">
        <f>IF(Calc!$A$132&gt;Calc!$P$2,"",Calc!N132)</f>
      </c>
    </row>
    <row r="136" spans="1:9" x14ac:dyDescent="0.25">
      <c r="A136">
        <f>IF(Calc!$A$133&gt;Calc!$P$2,"",Calc!A133)</f>
      </c>
      <c r="B136" s="24">
        <f>IF(Calc!$A$133&gt;Calc!$P$2,"",EDATE(StartDate,Calc!A133))</f>
      </c>
      <c r="C136" s="25">
        <f>IF(Calc!$A$133&gt;Calc!$P$2,"",Calc!B133)</f>
      </c>
      <c r="D136" s="25">
        <f>IF(Calc!$A$133&gt;Calc!$P$2,"",Calc!H133)</f>
      </c>
      <c r="E136" s="25">
        <f>IF(Calc!$A$133&gt;Calc!$P$2,"",Calc!L133)</f>
      </c>
      <c r="F136" s="25">
        <f>IF(Calc!$A$133&gt;Calc!$P$2,"",Calc!J133)</f>
      </c>
      <c r="G136" s="25">
        <f>IF(Calc!$A$133&gt;Calc!$P$2,"",Calc!K133)</f>
      </c>
      <c r="H136" s="25">
        <f>IF(Calc!$A$133&gt;Calc!$P$2,"",Calc!M133)</f>
      </c>
      <c r="I136" s="25">
        <f>IF(Calc!$A$133&gt;Calc!$P$2,"",Calc!N133)</f>
      </c>
    </row>
    <row r="137" spans="1:9" x14ac:dyDescent="0.25">
      <c r="A137">
        <f>IF(Calc!$A$134&gt;Calc!$P$2,"",Calc!A134)</f>
      </c>
      <c r="B137" s="24">
        <f>IF(Calc!$A$134&gt;Calc!$P$2,"",EDATE(StartDate,Calc!A134))</f>
      </c>
      <c r="C137" s="25">
        <f>IF(Calc!$A$134&gt;Calc!$P$2,"",Calc!B134)</f>
      </c>
      <c r="D137" s="25">
        <f>IF(Calc!$A$134&gt;Calc!$P$2,"",Calc!H134)</f>
      </c>
      <c r="E137" s="25">
        <f>IF(Calc!$A$134&gt;Calc!$P$2,"",Calc!L134)</f>
      </c>
      <c r="F137" s="25">
        <f>IF(Calc!$A$134&gt;Calc!$P$2,"",Calc!J134)</f>
      </c>
      <c r="G137" s="25">
        <f>IF(Calc!$A$134&gt;Calc!$P$2,"",Calc!K134)</f>
      </c>
      <c r="H137" s="25">
        <f>IF(Calc!$A$134&gt;Calc!$P$2,"",Calc!M134)</f>
      </c>
      <c r="I137" s="25">
        <f>IF(Calc!$A$134&gt;Calc!$P$2,"",Calc!N134)</f>
      </c>
    </row>
    <row r="138" spans="1:9" x14ac:dyDescent="0.25">
      <c r="A138">
        <f>IF(Calc!$A$135&gt;Calc!$P$2,"",Calc!A135)</f>
      </c>
      <c r="B138" s="24">
        <f>IF(Calc!$A$135&gt;Calc!$P$2,"",EDATE(StartDate,Calc!A135))</f>
      </c>
      <c r="C138" s="25">
        <f>IF(Calc!$A$135&gt;Calc!$P$2,"",Calc!B135)</f>
      </c>
      <c r="D138" s="25">
        <f>IF(Calc!$A$135&gt;Calc!$P$2,"",Calc!H135)</f>
      </c>
      <c r="E138" s="25">
        <f>IF(Calc!$A$135&gt;Calc!$P$2,"",Calc!L135)</f>
      </c>
      <c r="F138" s="25">
        <f>IF(Calc!$A$135&gt;Calc!$P$2,"",Calc!J135)</f>
      </c>
      <c r="G138" s="25">
        <f>IF(Calc!$A$135&gt;Calc!$P$2,"",Calc!K135)</f>
      </c>
      <c r="H138" s="25">
        <f>IF(Calc!$A$135&gt;Calc!$P$2,"",Calc!M135)</f>
      </c>
      <c r="I138" s="25">
        <f>IF(Calc!$A$135&gt;Calc!$P$2,"",Calc!N135)</f>
      </c>
    </row>
    <row r="139" spans="1:9" x14ac:dyDescent="0.25">
      <c r="A139">
        <f>IF(Calc!$A$136&gt;Calc!$P$2,"",Calc!A136)</f>
      </c>
      <c r="B139" s="24">
        <f>IF(Calc!$A$136&gt;Calc!$P$2,"",EDATE(StartDate,Calc!A136))</f>
      </c>
      <c r="C139" s="25">
        <f>IF(Calc!$A$136&gt;Calc!$P$2,"",Calc!B136)</f>
      </c>
      <c r="D139" s="25">
        <f>IF(Calc!$A$136&gt;Calc!$P$2,"",Calc!H136)</f>
      </c>
      <c r="E139" s="25">
        <f>IF(Calc!$A$136&gt;Calc!$P$2,"",Calc!L136)</f>
      </c>
      <c r="F139" s="25">
        <f>IF(Calc!$A$136&gt;Calc!$P$2,"",Calc!J136)</f>
      </c>
      <c r="G139" s="25">
        <f>IF(Calc!$A$136&gt;Calc!$P$2,"",Calc!K136)</f>
      </c>
      <c r="H139" s="25">
        <f>IF(Calc!$A$136&gt;Calc!$P$2,"",Calc!M136)</f>
      </c>
      <c r="I139" s="25">
        <f>IF(Calc!$A$136&gt;Calc!$P$2,"",Calc!N136)</f>
      </c>
    </row>
    <row r="140" spans="1:9" x14ac:dyDescent="0.25">
      <c r="A140">
        <f>IF(Calc!$A$137&gt;Calc!$P$2,"",Calc!A137)</f>
      </c>
      <c r="B140" s="24">
        <f>IF(Calc!$A$137&gt;Calc!$P$2,"",EDATE(StartDate,Calc!A137))</f>
      </c>
      <c r="C140" s="25">
        <f>IF(Calc!$A$137&gt;Calc!$P$2,"",Calc!B137)</f>
      </c>
      <c r="D140" s="25">
        <f>IF(Calc!$A$137&gt;Calc!$P$2,"",Calc!H137)</f>
      </c>
      <c r="E140" s="25">
        <f>IF(Calc!$A$137&gt;Calc!$P$2,"",Calc!L137)</f>
      </c>
      <c r="F140" s="25">
        <f>IF(Calc!$A$137&gt;Calc!$P$2,"",Calc!J137)</f>
      </c>
      <c r="G140" s="25">
        <f>IF(Calc!$A$137&gt;Calc!$P$2,"",Calc!K137)</f>
      </c>
      <c r="H140" s="25">
        <f>IF(Calc!$A$137&gt;Calc!$P$2,"",Calc!M137)</f>
      </c>
      <c r="I140" s="25">
        <f>IF(Calc!$A$137&gt;Calc!$P$2,"",Calc!N137)</f>
      </c>
    </row>
    <row r="141" spans="1:9" x14ac:dyDescent="0.25">
      <c r="A141">
        <f>IF(Calc!$A$138&gt;Calc!$P$2,"",Calc!A138)</f>
      </c>
      <c r="B141" s="24">
        <f>IF(Calc!$A$138&gt;Calc!$P$2,"",EDATE(StartDate,Calc!A138))</f>
      </c>
      <c r="C141" s="25">
        <f>IF(Calc!$A$138&gt;Calc!$P$2,"",Calc!B138)</f>
      </c>
      <c r="D141" s="25">
        <f>IF(Calc!$A$138&gt;Calc!$P$2,"",Calc!H138)</f>
      </c>
      <c r="E141" s="25">
        <f>IF(Calc!$A$138&gt;Calc!$P$2,"",Calc!L138)</f>
      </c>
      <c r="F141" s="25">
        <f>IF(Calc!$A$138&gt;Calc!$P$2,"",Calc!J138)</f>
      </c>
      <c r="G141" s="25">
        <f>IF(Calc!$A$138&gt;Calc!$P$2,"",Calc!K138)</f>
      </c>
      <c r="H141" s="25">
        <f>IF(Calc!$A$138&gt;Calc!$P$2,"",Calc!M138)</f>
      </c>
      <c r="I141" s="25">
        <f>IF(Calc!$A$138&gt;Calc!$P$2,"",Calc!N138)</f>
      </c>
    </row>
    <row r="142" spans="1:9" x14ac:dyDescent="0.25">
      <c r="A142">
        <f>IF(Calc!$A$139&gt;Calc!$P$2,"",Calc!A139)</f>
      </c>
      <c r="B142" s="24">
        <f>IF(Calc!$A$139&gt;Calc!$P$2,"",EDATE(StartDate,Calc!A139))</f>
      </c>
      <c r="C142" s="25">
        <f>IF(Calc!$A$139&gt;Calc!$P$2,"",Calc!B139)</f>
      </c>
      <c r="D142" s="25">
        <f>IF(Calc!$A$139&gt;Calc!$P$2,"",Calc!H139)</f>
      </c>
      <c r="E142" s="25">
        <f>IF(Calc!$A$139&gt;Calc!$P$2,"",Calc!L139)</f>
      </c>
      <c r="F142" s="25">
        <f>IF(Calc!$A$139&gt;Calc!$P$2,"",Calc!J139)</f>
      </c>
      <c r="G142" s="25">
        <f>IF(Calc!$A$139&gt;Calc!$P$2,"",Calc!K139)</f>
      </c>
      <c r="H142" s="25">
        <f>IF(Calc!$A$139&gt;Calc!$P$2,"",Calc!M139)</f>
      </c>
      <c r="I142" s="25">
        <f>IF(Calc!$A$139&gt;Calc!$P$2,"",Calc!N139)</f>
      </c>
    </row>
    <row r="143" spans="1:9" x14ac:dyDescent="0.25">
      <c r="A143">
        <f>IF(Calc!$A$140&gt;Calc!$P$2,"",Calc!A140)</f>
      </c>
      <c r="B143" s="24">
        <f>IF(Calc!$A$140&gt;Calc!$P$2,"",EDATE(StartDate,Calc!A140))</f>
      </c>
      <c r="C143" s="25">
        <f>IF(Calc!$A$140&gt;Calc!$P$2,"",Calc!B140)</f>
      </c>
      <c r="D143" s="25">
        <f>IF(Calc!$A$140&gt;Calc!$P$2,"",Calc!H140)</f>
      </c>
      <c r="E143" s="25">
        <f>IF(Calc!$A$140&gt;Calc!$P$2,"",Calc!L140)</f>
      </c>
      <c r="F143" s="25">
        <f>IF(Calc!$A$140&gt;Calc!$P$2,"",Calc!J140)</f>
      </c>
      <c r="G143" s="25">
        <f>IF(Calc!$A$140&gt;Calc!$P$2,"",Calc!K140)</f>
      </c>
      <c r="H143" s="25">
        <f>IF(Calc!$A$140&gt;Calc!$P$2,"",Calc!M140)</f>
      </c>
      <c r="I143" s="25">
        <f>IF(Calc!$A$140&gt;Calc!$P$2,"",Calc!N140)</f>
      </c>
    </row>
    <row r="144" spans="1:9" x14ac:dyDescent="0.25">
      <c r="A144">
        <f>IF(Calc!$A$141&gt;Calc!$P$2,"",Calc!A141)</f>
      </c>
      <c r="B144" s="24">
        <f>IF(Calc!$A$141&gt;Calc!$P$2,"",EDATE(StartDate,Calc!A141))</f>
      </c>
      <c r="C144" s="25">
        <f>IF(Calc!$A$141&gt;Calc!$P$2,"",Calc!B141)</f>
      </c>
      <c r="D144" s="25">
        <f>IF(Calc!$A$141&gt;Calc!$P$2,"",Calc!H141)</f>
      </c>
      <c r="E144" s="25">
        <f>IF(Calc!$A$141&gt;Calc!$P$2,"",Calc!L141)</f>
      </c>
      <c r="F144" s="25">
        <f>IF(Calc!$A$141&gt;Calc!$P$2,"",Calc!J141)</f>
      </c>
      <c r="G144" s="25">
        <f>IF(Calc!$A$141&gt;Calc!$P$2,"",Calc!K141)</f>
      </c>
      <c r="H144" s="25">
        <f>IF(Calc!$A$141&gt;Calc!$P$2,"",Calc!M141)</f>
      </c>
      <c r="I144" s="25">
        <f>IF(Calc!$A$141&gt;Calc!$P$2,"",Calc!N141)</f>
      </c>
    </row>
    <row r="145" spans="1:9" x14ac:dyDescent="0.25">
      <c r="A145">
        <f>IF(Calc!$A$142&gt;Calc!$P$2,"",Calc!A142)</f>
      </c>
      <c r="B145" s="24">
        <f>IF(Calc!$A$142&gt;Calc!$P$2,"",EDATE(StartDate,Calc!A142))</f>
      </c>
      <c r="C145" s="25">
        <f>IF(Calc!$A$142&gt;Calc!$P$2,"",Calc!B142)</f>
      </c>
      <c r="D145" s="25">
        <f>IF(Calc!$A$142&gt;Calc!$P$2,"",Calc!H142)</f>
      </c>
      <c r="E145" s="25">
        <f>IF(Calc!$A$142&gt;Calc!$P$2,"",Calc!L142)</f>
      </c>
      <c r="F145" s="25">
        <f>IF(Calc!$A$142&gt;Calc!$P$2,"",Calc!J142)</f>
      </c>
      <c r="G145" s="25">
        <f>IF(Calc!$A$142&gt;Calc!$P$2,"",Calc!K142)</f>
      </c>
      <c r="H145" s="25">
        <f>IF(Calc!$A$142&gt;Calc!$P$2,"",Calc!M142)</f>
      </c>
      <c r="I145" s="25">
        <f>IF(Calc!$A$142&gt;Calc!$P$2,"",Calc!N142)</f>
      </c>
    </row>
    <row r="146" spans="1:9" x14ac:dyDescent="0.25">
      <c r="A146">
        <f>IF(Calc!$A$143&gt;Calc!$P$2,"",Calc!A143)</f>
      </c>
      <c r="B146" s="24">
        <f>IF(Calc!$A$143&gt;Calc!$P$2,"",EDATE(StartDate,Calc!A143))</f>
      </c>
      <c r="C146" s="25">
        <f>IF(Calc!$A$143&gt;Calc!$P$2,"",Calc!B143)</f>
      </c>
      <c r="D146" s="25">
        <f>IF(Calc!$A$143&gt;Calc!$P$2,"",Calc!H143)</f>
      </c>
      <c r="E146" s="25">
        <f>IF(Calc!$A$143&gt;Calc!$P$2,"",Calc!L143)</f>
      </c>
      <c r="F146" s="25">
        <f>IF(Calc!$A$143&gt;Calc!$P$2,"",Calc!J143)</f>
      </c>
      <c r="G146" s="25">
        <f>IF(Calc!$A$143&gt;Calc!$P$2,"",Calc!K143)</f>
      </c>
      <c r="H146" s="25">
        <f>IF(Calc!$A$143&gt;Calc!$P$2,"",Calc!M143)</f>
      </c>
      <c r="I146" s="25">
        <f>IF(Calc!$A$143&gt;Calc!$P$2,"",Calc!N143)</f>
      </c>
    </row>
    <row r="147" spans="1:9" x14ac:dyDescent="0.25">
      <c r="A147">
        <f>IF(Calc!$A$144&gt;Calc!$P$2,"",Calc!A144)</f>
      </c>
      <c r="B147" s="24">
        <f>IF(Calc!$A$144&gt;Calc!$P$2,"",EDATE(StartDate,Calc!A144))</f>
      </c>
      <c r="C147" s="25">
        <f>IF(Calc!$A$144&gt;Calc!$P$2,"",Calc!B144)</f>
      </c>
      <c r="D147" s="25">
        <f>IF(Calc!$A$144&gt;Calc!$P$2,"",Calc!H144)</f>
      </c>
      <c r="E147" s="25">
        <f>IF(Calc!$A$144&gt;Calc!$P$2,"",Calc!L144)</f>
      </c>
      <c r="F147" s="25">
        <f>IF(Calc!$A$144&gt;Calc!$P$2,"",Calc!J144)</f>
      </c>
      <c r="G147" s="25">
        <f>IF(Calc!$A$144&gt;Calc!$P$2,"",Calc!K144)</f>
      </c>
      <c r="H147" s="25">
        <f>IF(Calc!$A$144&gt;Calc!$P$2,"",Calc!M144)</f>
      </c>
      <c r="I147" s="25">
        <f>IF(Calc!$A$144&gt;Calc!$P$2,"",Calc!N144)</f>
      </c>
    </row>
    <row r="148" spans="1:9" x14ac:dyDescent="0.25">
      <c r="A148">
        <f>IF(Calc!$A$145&gt;Calc!$P$2,"",Calc!A145)</f>
      </c>
      <c r="B148" s="24">
        <f>IF(Calc!$A$145&gt;Calc!$P$2,"",EDATE(StartDate,Calc!A145))</f>
      </c>
      <c r="C148" s="25">
        <f>IF(Calc!$A$145&gt;Calc!$P$2,"",Calc!B145)</f>
      </c>
      <c r="D148" s="25">
        <f>IF(Calc!$A$145&gt;Calc!$P$2,"",Calc!H145)</f>
      </c>
      <c r="E148" s="25">
        <f>IF(Calc!$A$145&gt;Calc!$P$2,"",Calc!L145)</f>
      </c>
      <c r="F148" s="25">
        <f>IF(Calc!$A$145&gt;Calc!$P$2,"",Calc!J145)</f>
      </c>
      <c r="G148" s="25">
        <f>IF(Calc!$A$145&gt;Calc!$P$2,"",Calc!K145)</f>
      </c>
      <c r="H148" s="25">
        <f>IF(Calc!$A$145&gt;Calc!$P$2,"",Calc!M145)</f>
      </c>
      <c r="I148" s="25">
        <f>IF(Calc!$A$145&gt;Calc!$P$2,"",Calc!N145)</f>
      </c>
    </row>
    <row r="149" spans="1:9" x14ac:dyDescent="0.25">
      <c r="A149">
        <f>IF(Calc!$A$146&gt;Calc!$P$2,"",Calc!A146)</f>
      </c>
      <c r="B149" s="24">
        <f>IF(Calc!$A$146&gt;Calc!$P$2,"",EDATE(StartDate,Calc!A146))</f>
      </c>
      <c r="C149" s="25">
        <f>IF(Calc!$A$146&gt;Calc!$P$2,"",Calc!B146)</f>
      </c>
      <c r="D149" s="25">
        <f>IF(Calc!$A$146&gt;Calc!$P$2,"",Calc!H146)</f>
      </c>
      <c r="E149" s="25">
        <f>IF(Calc!$A$146&gt;Calc!$P$2,"",Calc!L146)</f>
      </c>
      <c r="F149" s="25">
        <f>IF(Calc!$A$146&gt;Calc!$P$2,"",Calc!J146)</f>
      </c>
      <c r="G149" s="25">
        <f>IF(Calc!$A$146&gt;Calc!$P$2,"",Calc!K146)</f>
      </c>
      <c r="H149" s="25">
        <f>IF(Calc!$A$146&gt;Calc!$P$2,"",Calc!M146)</f>
      </c>
      <c r="I149" s="25">
        <f>IF(Calc!$A$146&gt;Calc!$P$2,"",Calc!N146)</f>
      </c>
    </row>
    <row r="150" spans="1:9" x14ac:dyDescent="0.25">
      <c r="A150">
        <f>IF(Calc!$A$147&gt;Calc!$P$2,"",Calc!A147)</f>
      </c>
      <c r="B150" s="24">
        <f>IF(Calc!$A$147&gt;Calc!$P$2,"",EDATE(StartDate,Calc!A147))</f>
      </c>
      <c r="C150" s="25">
        <f>IF(Calc!$A$147&gt;Calc!$P$2,"",Calc!B147)</f>
      </c>
      <c r="D150" s="25">
        <f>IF(Calc!$A$147&gt;Calc!$P$2,"",Calc!H147)</f>
      </c>
      <c r="E150" s="25">
        <f>IF(Calc!$A$147&gt;Calc!$P$2,"",Calc!L147)</f>
      </c>
      <c r="F150" s="25">
        <f>IF(Calc!$A$147&gt;Calc!$P$2,"",Calc!J147)</f>
      </c>
      <c r="G150" s="25">
        <f>IF(Calc!$A$147&gt;Calc!$P$2,"",Calc!K147)</f>
      </c>
      <c r="H150" s="25">
        <f>IF(Calc!$A$147&gt;Calc!$P$2,"",Calc!M147)</f>
      </c>
      <c r="I150" s="25">
        <f>IF(Calc!$A$147&gt;Calc!$P$2,"",Calc!N147)</f>
      </c>
    </row>
    <row r="151" spans="1:9" x14ac:dyDescent="0.25">
      <c r="A151">
        <f>IF(Calc!$A$148&gt;Calc!$P$2,"",Calc!A148)</f>
      </c>
      <c r="B151" s="24">
        <f>IF(Calc!$A$148&gt;Calc!$P$2,"",EDATE(StartDate,Calc!A148))</f>
      </c>
      <c r="C151" s="25">
        <f>IF(Calc!$A$148&gt;Calc!$P$2,"",Calc!B148)</f>
      </c>
      <c r="D151" s="25">
        <f>IF(Calc!$A$148&gt;Calc!$P$2,"",Calc!H148)</f>
      </c>
      <c r="E151" s="25">
        <f>IF(Calc!$A$148&gt;Calc!$P$2,"",Calc!L148)</f>
      </c>
      <c r="F151" s="25">
        <f>IF(Calc!$A$148&gt;Calc!$P$2,"",Calc!J148)</f>
      </c>
      <c r="G151" s="25">
        <f>IF(Calc!$A$148&gt;Calc!$P$2,"",Calc!K148)</f>
      </c>
      <c r="H151" s="25">
        <f>IF(Calc!$A$148&gt;Calc!$P$2,"",Calc!M148)</f>
      </c>
      <c r="I151" s="25">
        <f>IF(Calc!$A$148&gt;Calc!$P$2,"",Calc!N148)</f>
      </c>
    </row>
    <row r="152" spans="1:9" x14ac:dyDescent="0.25">
      <c r="A152">
        <f>IF(Calc!$A$149&gt;Calc!$P$2,"",Calc!A149)</f>
      </c>
      <c r="B152" s="24">
        <f>IF(Calc!$A$149&gt;Calc!$P$2,"",EDATE(StartDate,Calc!A149))</f>
      </c>
      <c r="C152" s="25">
        <f>IF(Calc!$A$149&gt;Calc!$P$2,"",Calc!B149)</f>
      </c>
      <c r="D152" s="25">
        <f>IF(Calc!$A$149&gt;Calc!$P$2,"",Calc!H149)</f>
      </c>
      <c r="E152" s="25">
        <f>IF(Calc!$A$149&gt;Calc!$P$2,"",Calc!L149)</f>
      </c>
      <c r="F152" s="25">
        <f>IF(Calc!$A$149&gt;Calc!$P$2,"",Calc!J149)</f>
      </c>
      <c r="G152" s="25">
        <f>IF(Calc!$A$149&gt;Calc!$P$2,"",Calc!K149)</f>
      </c>
      <c r="H152" s="25">
        <f>IF(Calc!$A$149&gt;Calc!$P$2,"",Calc!M149)</f>
      </c>
      <c r="I152" s="25">
        <f>IF(Calc!$A$149&gt;Calc!$P$2,"",Calc!N149)</f>
      </c>
    </row>
    <row r="153" spans="1:9" x14ac:dyDescent="0.25">
      <c r="A153">
        <f>IF(Calc!$A$150&gt;Calc!$P$2,"",Calc!A150)</f>
      </c>
      <c r="B153" s="24">
        <f>IF(Calc!$A$150&gt;Calc!$P$2,"",EDATE(StartDate,Calc!A150))</f>
      </c>
      <c r="C153" s="25">
        <f>IF(Calc!$A$150&gt;Calc!$P$2,"",Calc!B150)</f>
      </c>
      <c r="D153" s="25">
        <f>IF(Calc!$A$150&gt;Calc!$P$2,"",Calc!H150)</f>
      </c>
      <c r="E153" s="25">
        <f>IF(Calc!$A$150&gt;Calc!$P$2,"",Calc!L150)</f>
      </c>
      <c r="F153" s="25">
        <f>IF(Calc!$A$150&gt;Calc!$P$2,"",Calc!J150)</f>
      </c>
      <c r="G153" s="25">
        <f>IF(Calc!$A$150&gt;Calc!$P$2,"",Calc!K150)</f>
      </c>
      <c r="H153" s="25">
        <f>IF(Calc!$A$150&gt;Calc!$P$2,"",Calc!M150)</f>
      </c>
      <c r="I153" s="25">
        <f>IF(Calc!$A$150&gt;Calc!$P$2,"",Calc!N150)</f>
      </c>
    </row>
    <row r="154" spans="1:9" x14ac:dyDescent="0.25">
      <c r="A154">
        <f>IF(Calc!$A$151&gt;Calc!$P$2,"",Calc!A151)</f>
      </c>
      <c r="B154" s="24">
        <f>IF(Calc!$A$151&gt;Calc!$P$2,"",EDATE(StartDate,Calc!A151))</f>
      </c>
      <c r="C154" s="25">
        <f>IF(Calc!$A$151&gt;Calc!$P$2,"",Calc!B151)</f>
      </c>
      <c r="D154" s="25">
        <f>IF(Calc!$A$151&gt;Calc!$P$2,"",Calc!H151)</f>
      </c>
      <c r="E154" s="25">
        <f>IF(Calc!$A$151&gt;Calc!$P$2,"",Calc!L151)</f>
      </c>
      <c r="F154" s="25">
        <f>IF(Calc!$A$151&gt;Calc!$P$2,"",Calc!J151)</f>
      </c>
      <c r="G154" s="25">
        <f>IF(Calc!$A$151&gt;Calc!$P$2,"",Calc!K151)</f>
      </c>
      <c r="H154" s="25">
        <f>IF(Calc!$A$151&gt;Calc!$P$2,"",Calc!M151)</f>
      </c>
      <c r="I154" s="25">
        <f>IF(Calc!$A$151&gt;Calc!$P$2,"",Calc!N151)</f>
      </c>
    </row>
    <row r="155" spans="1:9" x14ac:dyDescent="0.25">
      <c r="A155">
        <f>IF(Calc!$A$152&gt;Calc!$P$2,"",Calc!A152)</f>
      </c>
      <c r="B155" s="24">
        <f>IF(Calc!$A$152&gt;Calc!$P$2,"",EDATE(StartDate,Calc!A152))</f>
      </c>
      <c r="C155" s="25">
        <f>IF(Calc!$A$152&gt;Calc!$P$2,"",Calc!B152)</f>
      </c>
      <c r="D155" s="25">
        <f>IF(Calc!$A$152&gt;Calc!$P$2,"",Calc!H152)</f>
      </c>
      <c r="E155" s="25">
        <f>IF(Calc!$A$152&gt;Calc!$P$2,"",Calc!L152)</f>
      </c>
      <c r="F155" s="25">
        <f>IF(Calc!$A$152&gt;Calc!$P$2,"",Calc!J152)</f>
      </c>
      <c r="G155" s="25">
        <f>IF(Calc!$A$152&gt;Calc!$P$2,"",Calc!K152)</f>
      </c>
      <c r="H155" s="25">
        <f>IF(Calc!$A$152&gt;Calc!$P$2,"",Calc!M152)</f>
      </c>
      <c r="I155" s="25">
        <f>IF(Calc!$A$152&gt;Calc!$P$2,"",Calc!N152)</f>
      </c>
    </row>
    <row r="156" spans="1:9" x14ac:dyDescent="0.25">
      <c r="A156">
        <f>IF(Calc!$A$153&gt;Calc!$P$2,"",Calc!A153)</f>
      </c>
      <c r="B156" s="24">
        <f>IF(Calc!$A$153&gt;Calc!$P$2,"",EDATE(StartDate,Calc!A153))</f>
      </c>
      <c r="C156" s="25">
        <f>IF(Calc!$A$153&gt;Calc!$P$2,"",Calc!B153)</f>
      </c>
      <c r="D156" s="25">
        <f>IF(Calc!$A$153&gt;Calc!$P$2,"",Calc!H153)</f>
      </c>
      <c r="E156" s="25">
        <f>IF(Calc!$A$153&gt;Calc!$P$2,"",Calc!L153)</f>
      </c>
      <c r="F156" s="25">
        <f>IF(Calc!$A$153&gt;Calc!$P$2,"",Calc!J153)</f>
      </c>
      <c r="G156" s="25">
        <f>IF(Calc!$A$153&gt;Calc!$P$2,"",Calc!K153)</f>
      </c>
      <c r="H156" s="25">
        <f>IF(Calc!$A$153&gt;Calc!$P$2,"",Calc!M153)</f>
      </c>
      <c r="I156" s="25">
        <f>IF(Calc!$A$153&gt;Calc!$P$2,"",Calc!N153)</f>
      </c>
    </row>
    <row r="157" spans="1:9" x14ac:dyDescent="0.25">
      <c r="A157">
        <f>IF(Calc!$A$154&gt;Calc!$P$2,"",Calc!A154)</f>
      </c>
      <c r="B157" s="24">
        <f>IF(Calc!$A$154&gt;Calc!$P$2,"",EDATE(StartDate,Calc!A154))</f>
      </c>
      <c r="C157" s="25">
        <f>IF(Calc!$A$154&gt;Calc!$P$2,"",Calc!B154)</f>
      </c>
      <c r="D157" s="25">
        <f>IF(Calc!$A$154&gt;Calc!$P$2,"",Calc!H154)</f>
      </c>
      <c r="E157" s="25">
        <f>IF(Calc!$A$154&gt;Calc!$P$2,"",Calc!L154)</f>
      </c>
      <c r="F157" s="25">
        <f>IF(Calc!$A$154&gt;Calc!$P$2,"",Calc!J154)</f>
      </c>
      <c r="G157" s="25">
        <f>IF(Calc!$A$154&gt;Calc!$P$2,"",Calc!K154)</f>
      </c>
      <c r="H157" s="25">
        <f>IF(Calc!$A$154&gt;Calc!$P$2,"",Calc!M154)</f>
      </c>
      <c r="I157" s="25">
        <f>IF(Calc!$A$154&gt;Calc!$P$2,"",Calc!N154)</f>
      </c>
    </row>
    <row r="158" spans="1:9" x14ac:dyDescent="0.25">
      <c r="A158">
        <f>IF(Calc!$A$155&gt;Calc!$P$2,"",Calc!A155)</f>
      </c>
      <c r="B158" s="24">
        <f>IF(Calc!$A$155&gt;Calc!$P$2,"",EDATE(StartDate,Calc!A155))</f>
      </c>
      <c r="C158" s="25">
        <f>IF(Calc!$A$155&gt;Calc!$P$2,"",Calc!B155)</f>
      </c>
      <c r="D158" s="25">
        <f>IF(Calc!$A$155&gt;Calc!$P$2,"",Calc!H155)</f>
      </c>
      <c r="E158" s="25">
        <f>IF(Calc!$A$155&gt;Calc!$P$2,"",Calc!L155)</f>
      </c>
      <c r="F158" s="25">
        <f>IF(Calc!$A$155&gt;Calc!$P$2,"",Calc!J155)</f>
      </c>
      <c r="G158" s="25">
        <f>IF(Calc!$A$155&gt;Calc!$P$2,"",Calc!K155)</f>
      </c>
      <c r="H158" s="25">
        <f>IF(Calc!$A$155&gt;Calc!$P$2,"",Calc!M155)</f>
      </c>
      <c r="I158" s="25">
        <f>IF(Calc!$A$155&gt;Calc!$P$2,"",Calc!N155)</f>
      </c>
    </row>
    <row r="159" spans="1:9" x14ac:dyDescent="0.25">
      <c r="A159">
        <f>IF(Calc!$A$156&gt;Calc!$P$2,"",Calc!A156)</f>
      </c>
      <c r="B159" s="24">
        <f>IF(Calc!$A$156&gt;Calc!$P$2,"",EDATE(StartDate,Calc!A156))</f>
      </c>
      <c r="C159" s="25">
        <f>IF(Calc!$A$156&gt;Calc!$P$2,"",Calc!B156)</f>
      </c>
      <c r="D159" s="25">
        <f>IF(Calc!$A$156&gt;Calc!$P$2,"",Calc!H156)</f>
      </c>
      <c r="E159" s="25">
        <f>IF(Calc!$A$156&gt;Calc!$P$2,"",Calc!L156)</f>
      </c>
      <c r="F159" s="25">
        <f>IF(Calc!$A$156&gt;Calc!$P$2,"",Calc!J156)</f>
      </c>
      <c r="G159" s="25">
        <f>IF(Calc!$A$156&gt;Calc!$P$2,"",Calc!K156)</f>
      </c>
      <c r="H159" s="25">
        <f>IF(Calc!$A$156&gt;Calc!$P$2,"",Calc!M156)</f>
      </c>
      <c r="I159" s="25">
        <f>IF(Calc!$A$156&gt;Calc!$P$2,"",Calc!N156)</f>
      </c>
    </row>
    <row r="160" spans="1:9" x14ac:dyDescent="0.25">
      <c r="A160">
        <f>IF(Calc!$A$157&gt;Calc!$P$2,"",Calc!A157)</f>
      </c>
      <c r="B160" s="24">
        <f>IF(Calc!$A$157&gt;Calc!$P$2,"",EDATE(StartDate,Calc!A157))</f>
      </c>
      <c r="C160" s="25">
        <f>IF(Calc!$A$157&gt;Calc!$P$2,"",Calc!B157)</f>
      </c>
      <c r="D160" s="25">
        <f>IF(Calc!$A$157&gt;Calc!$P$2,"",Calc!H157)</f>
      </c>
      <c r="E160" s="25">
        <f>IF(Calc!$A$157&gt;Calc!$P$2,"",Calc!L157)</f>
      </c>
      <c r="F160" s="25">
        <f>IF(Calc!$A$157&gt;Calc!$P$2,"",Calc!J157)</f>
      </c>
      <c r="G160" s="25">
        <f>IF(Calc!$A$157&gt;Calc!$P$2,"",Calc!K157)</f>
      </c>
      <c r="H160" s="25">
        <f>IF(Calc!$A$157&gt;Calc!$P$2,"",Calc!M157)</f>
      </c>
      <c r="I160" s="25">
        <f>IF(Calc!$A$157&gt;Calc!$P$2,"",Calc!N157)</f>
      </c>
    </row>
    <row r="161" spans="1:9" x14ac:dyDescent="0.25">
      <c r="A161">
        <f>IF(Calc!$A$158&gt;Calc!$P$2,"",Calc!A158)</f>
      </c>
      <c r="B161" s="24">
        <f>IF(Calc!$A$158&gt;Calc!$P$2,"",EDATE(StartDate,Calc!A158))</f>
      </c>
      <c r="C161" s="25">
        <f>IF(Calc!$A$158&gt;Calc!$P$2,"",Calc!B158)</f>
      </c>
      <c r="D161" s="25">
        <f>IF(Calc!$A$158&gt;Calc!$P$2,"",Calc!H158)</f>
      </c>
      <c r="E161" s="25">
        <f>IF(Calc!$A$158&gt;Calc!$P$2,"",Calc!L158)</f>
      </c>
      <c r="F161" s="25">
        <f>IF(Calc!$A$158&gt;Calc!$P$2,"",Calc!J158)</f>
      </c>
      <c r="G161" s="25">
        <f>IF(Calc!$A$158&gt;Calc!$P$2,"",Calc!K158)</f>
      </c>
      <c r="H161" s="25">
        <f>IF(Calc!$A$158&gt;Calc!$P$2,"",Calc!M158)</f>
      </c>
      <c r="I161" s="25">
        <f>IF(Calc!$A$158&gt;Calc!$P$2,"",Calc!N158)</f>
      </c>
    </row>
    <row r="162" spans="1:9" x14ac:dyDescent="0.25">
      <c r="A162">
        <f>IF(Calc!$A$159&gt;Calc!$P$2,"",Calc!A159)</f>
      </c>
      <c r="B162" s="24">
        <f>IF(Calc!$A$159&gt;Calc!$P$2,"",EDATE(StartDate,Calc!A159))</f>
      </c>
      <c r="C162" s="25">
        <f>IF(Calc!$A$159&gt;Calc!$P$2,"",Calc!B159)</f>
      </c>
      <c r="D162" s="25">
        <f>IF(Calc!$A$159&gt;Calc!$P$2,"",Calc!H159)</f>
      </c>
      <c r="E162" s="25">
        <f>IF(Calc!$A$159&gt;Calc!$P$2,"",Calc!L159)</f>
      </c>
      <c r="F162" s="25">
        <f>IF(Calc!$A$159&gt;Calc!$P$2,"",Calc!J159)</f>
      </c>
      <c r="G162" s="25">
        <f>IF(Calc!$A$159&gt;Calc!$P$2,"",Calc!K159)</f>
      </c>
      <c r="H162" s="25">
        <f>IF(Calc!$A$159&gt;Calc!$P$2,"",Calc!M159)</f>
      </c>
      <c r="I162" s="25">
        <f>IF(Calc!$A$159&gt;Calc!$P$2,"",Calc!N159)</f>
      </c>
    </row>
    <row r="163" spans="1:9" x14ac:dyDescent="0.25">
      <c r="A163">
        <f>IF(Calc!$A$160&gt;Calc!$P$2,"",Calc!A160)</f>
      </c>
      <c r="B163" s="24">
        <f>IF(Calc!$A$160&gt;Calc!$P$2,"",EDATE(StartDate,Calc!A160))</f>
      </c>
      <c r="C163" s="25">
        <f>IF(Calc!$A$160&gt;Calc!$P$2,"",Calc!B160)</f>
      </c>
      <c r="D163" s="25">
        <f>IF(Calc!$A$160&gt;Calc!$P$2,"",Calc!H160)</f>
      </c>
      <c r="E163" s="25">
        <f>IF(Calc!$A$160&gt;Calc!$P$2,"",Calc!L160)</f>
      </c>
      <c r="F163" s="25">
        <f>IF(Calc!$A$160&gt;Calc!$P$2,"",Calc!J160)</f>
      </c>
      <c r="G163" s="25">
        <f>IF(Calc!$A$160&gt;Calc!$P$2,"",Calc!K160)</f>
      </c>
      <c r="H163" s="25">
        <f>IF(Calc!$A$160&gt;Calc!$P$2,"",Calc!M160)</f>
      </c>
      <c r="I163" s="25">
        <f>IF(Calc!$A$160&gt;Calc!$P$2,"",Calc!N160)</f>
      </c>
    </row>
    <row r="164" spans="1:9" x14ac:dyDescent="0.25">
      <c r="A164">
        <f>IF(Calc!$A$161&gt;Calc!$P$2,"",Calc!A161)</f>
      </c>
      <c r="B164" s="24">
        <f>IF(Calc!$A$161&gt;Calc!$P$2,"",EDATE(StartDate,Calc!A161))</f>
      </c>
      <c r="C164" s="25">
        <f>IF(Calc!$A$161&gt;Calc!$P$2,"",Calc!B161)</f>
      </c>
      <c r="D164" s="25">
        <f>IF(Calc!$A$161&gt;Calc!$P$2,"",Calc!H161)</f>
      </c>
      <c r="E164" s="25">
        <f>IF(Calc!$A$161&gt;Calc!$P$2,"",Calc!L161)</f>
      </c>
      <c r="F164" s="25">
        <f>IF(Calc!$A$161&gt;Calc!$P$2,"",Calc!J161)</f>
      </c>
      <c r="G164" s="25">
        <f>IF(Calc!$A$161&gt;Calc!$P$2,"",Calc!K161)</f>
      </c>
      <c r="H164" s="25">
        <f>IF(Calc!$A$161&gt;Calc!$P$2,"",Calc!M161)</f>
      </c>
      <c r="I164" s="25">
        <f>IF(Calc!$A$161&gt;Calc!$P$2,"",Calc!N161)</f>
      </c>
    </row>
    <row r="165" spans="1:9" x14ac:dyDescent="0.25">
      <c r="A165">
        <f>IF(Calc!$A$162&gt;Calc!$P$2,"",Calc!A162)</f>
      </c>
      <c r="B165" s="24">
        <f>IF(Calc!$A$162&gt;Calc!$P$2,"",EDATE(StartDate,Calc!A162))</f>
      </c>
      <c r="C165" s="25">
        <f>IF(Calc!$A$162&gt;Calc!$P$2,"",Calc!B162)</f>
      </c>
      <c r="D165" s="25">
        <f>IF(Calc!$A$162&gt;Calc!$P$2,"",Calc!H162)</f>
      </c>
      <c r="E165" s="25">
        <f>IF(Calc!$A$162&gt;Calc!$P$2,"",Calc!L162)</f>
      </c>
      <c r="F165" s="25">
        <f>IF(Calc!$A$162&gt;Calc!$P$2,"",Calc!J162)</f>
      </c>
      <c r="G165" s="25">
        <f>IF(Calc!$A$162&gt;Calc!$P$2,"",Calc!K162)</f>
      </c>
      <c r="H165" s="25">
        <f>IF(Calc!$A$162&gt;Calc!$P$2,"",Calc!M162)</f>
      </c>
      <c r="I165" s="25">
        <f>IF(Calc!$A$162&gt;Calc!$P$2,"",Calc!N162)</f>
      </c>
    </row>
    <row r="166" spans="1:9" x14ac:dyDescent="0.25">
      <c r="A166">
        <f>IF(Calc!$A$163&gt;Calc!$P$2,"",Calc!A163)</f>
      </c>
      <c r="B166" s="24">
        <f>IF(Calc!$A$163&gt;Calc!$P$2,"",EDATE(StartDate,Calc!A163))</f>
      </c>
      <c r="C166" s="25">
        <f>IF(Calc!$A$163&gt;Calc!$P$2,"",Calc!B163)</f>
      </c>
      <c r="D166" s="25">
        <f>IF(Calc!$A$163&gt;Calc!$P$2,"",Calc!H163)</f>
      </c>
      <c r="E166" s="25">
        <f>IF(Calc!$A$163&gt;Calc!$P$2,"",Calc!L163)</f>
      </c>
      <c r="F166" s="25">
        <f>IF(Calc!$A$163&gt;Calc!$P$2,"",Calc!J163)</f>
      </c>
      <c r="G166" s="25">
        <f>IF(Calc!$A$163&gt;Calc!$P$2,"",Calc!K163)</f>
      </c>
      <c r="H166" s="25">
        <f>IF(Calc!$A$163&gt;Calc!$P$2,"",Calc!M163)</f>
      </c>
      <c r="I166" s="25">
        <f>IF(Calc!$A$163&gt;Calc!$P$2,"",Calc!N163)</f>
      </c>
    </row>
    <row r="167" spans="1:9" x14ac:dyDescent="0.25">
      <c r="A167">
        <f>IF(Calc!$A$164&gt;Calc!$P$2,"",Calc!A164)</f>
      </c>
      <c r="B167" s="24">
        <f>IF(Calc!$A$164&gt;Calc!$P$2,"",EDATE(StartDate,Calc!A164))</f>
      </c>
      <c r="C167" s="25">
        <f>IF(Calc!$A$164&gt;Calc!$P$2,"",Calc!B164)</f>
      </c>
      <c r="D167" s="25">
        <f>IF(Calc!$A$164&gt;Calc!$P$2,"",Calc!H164)</f>
      </c>
      <c r="E167" s="25">
        <f>IF(Calc!$A$164&gt;Calc!$P$2,"",Calc!L164)</f>
      </c>
      <c r="F167" s="25">
        <f>IF(Calc!$A$164&gt;Calc!$P$2,"",Calc!J164)</f>
      </c>
      <c r="G167" s="25">
        <f>IF(Calc!$A$164&gt;Calc!$P$2,"",Calc!K164)</f>
      </c>
      <c r="H167" s="25">
        <f>IF(Calc!$A$164&gt;Calc!$P$2,"",Calc!M164)</f>
      </c>
      <c r="I167" s="25">
        <f>IF(Calc!$A$164&gt;Calc!$P$2,"",Calc!N164)</f>
      </c>
    </row>
    <row r="168" spans="1:9" x14ac:dyDescent="0.25">
      <c r="A168">
        <f>IF(Calc!$A$165&gt;Calc!$P$2,"",Calc!A165)</f>
      </c>
      <c r="B168" s="24">
        <f>IF(Calc!$A$165&gt;Calc!$P$2,"",EDATE(StartDate,Calc!A165))</f>
      </c>
      <c r="C168" s="25">
        <f>IF(Calc!$A$165&gt;Calc!$P$2,"",Calc!B165)</f>
      </c>
      <c r="D168" s="25">
        <f>IF(Calc!$A$165&gt;Calc!$P$2,"",Calc!H165)</f>
      </c>
      <c r="E168" s="25">
        <f>IF(Calc!$A$165&gt;Calc!$P$2,"",Calc!L165)</f>
      </c>
      <c r="F168" s="25">
        <f>IF(Calc!$A$165&gt;Calc!$P$2,"",Calc!J165)</f>
      </c>
      <c r="G168" s="25">
        <f>IF(Calc!$A$165&gt;Calc!$P$2,"",Calc!K165)</f>
      </c>
      <c r="H168" s="25">
        <f>IF(Calc!$A$165&gt;Calc!$P$2,"",Calc!M165)</f>
      </c>
      <c r="I168" s="25">
        <f>IF(Calc!$A$165&gt;Calc!$P$2,"",Calc!N165)</f>
      </c>
    </row>
    <row r="169" spans="1:9" x14ac:dyDescent="0.25">
      <c r="A169">
        <f>IF(Calc!$A$166&gt;Calc!$P$2,"",Calc!A166)</f>
      </c>
      <c r="B169" s="24">
        <f>IF(Calc!$A$166&gt;Calc!$P$2,"",EDATE(StartDate,Calc!A166))</f>
      </c>
      <c r="C169" s="25">
        <f>IF(Calc!$A$166&gt;Calc!$P$2,"",Calc!B166)</f>
      </c>
      <c r="D169" s="25">
        <f>IF(Calc!$A$166&gt;Calc!$P$2,"",Calc!H166)</f>
      </c>
      <c r="E169" s="25">
        <f>IF(Calc!$A$166&gt;Calc!$P$2,"",Calc!L166)</f>
      </c>
      <c r="F169" s="25">
        <f>IF(Calc!$A$166&gt;Calc!$P$2,"",Calc!J166)</f>
      </c>
      <c r="G169" s="25">
        <f>IF(Calc!$A$166&gt;Calc!$P$2,"",Calc!K166)</f>
      </c>
      <c r="H169" s="25">
        <f>IF(Calc!$A$166&gt;Calc!$P$2,"",Calc!M166)</f>
      </c>
      <c r="I169" s="25">
        <f>IF(Calc!$A$166&gt;Calc!$P$2,"",Calc!N166)</f>
      </c>
    </row>
    <row r="170" spans="1:9" x14ac:dyDescent="0.25">
      <c r="A170">
        <f>IF(Calc!$A$167&gt;Calc!$P$2,"",Calc!A167)</f>
      </c>
      <c r="B170" s="24">
        <f>IF(Calc!$A$167&gt;Calc!$P$2,"",EDATE(StartDate,Calc!A167))</f>
      </c>
      <c r="C170" s="25">
        <f>IF(Calc!$A$167&gt;Calc!$P$2,"",Calc!B167)</f>
      </c>
      <c r="D170" s="25">
        <f>IF(Calc!$A$167&gt;Calc!$P$2,"",Calc!H167)</f>
      </c>
      <c r="E170" s="25">
        <f>IF(Calc!$A$167&gt;Calc!$P$2,"",Calc!L167)</f>
      </c>
      <c r="F170" s="25">
        <f>IF(Calc!$A$167&gt;Calc!$P$2,"",Calc!J167)</f>
      </c>
      <c r="G170" s="25">
        <f>IF(Calc!$A$167&gt;Calc!$P$2,"",Calc!K167)</f>
      </c>
      <c r="H170" s="25">
        <f>IF(Calc!$A$167&gt;Calc!$P$2,"",Calc!M167)</f>
      </c>
      <c r="I170" s="25">
        <f>IF(Calc!$A$167&gt;Calc!$P$2,"",Calc!N167)</f>
      </c>
    </row>
    <row r="171" spans="1:9" x14ac:dyDescent="0.25">
      <c r="A171">
        <f>IF(Calc!$A$168&gt;Calc!$P$2,"",Calc!A168)</f>
      </c>
      <c r="B171" s="24">
        <f>IF(Calc!$A$168&gt;Calc!$P$2,"",EDATE(StartDate,Calc!A168))</f>
      </c>
      <c r="C171" s="25">
        <f>IF(Calc!$A$168&gt;Calc!$P$2,"",Calc!B168)</f>
      </c>
      <c r="D171" s="25">
        <f>IF(Calc!$A$168&gt;Calc!$P$2,"",Calc!H168)</f>
      </c>
      <c r="E171" s="25">
        <f>IF(Calc!$A$168&gt;Calc!$P$2,"",Calc!L168)</f>
      </c>
      <c r="F171" s="25">
        <f>IF(Calc!$A$168&gt;Calc!$P$2,"",Calc!J168)</f>
      </c>
      <c r="G171" s="25">
        <f>IF(Calc!$A$168&gt;Calc!$P$2,"",Calc!K168)</f>
      </c>
      <c r="H171" s="25">
        <f>IF(Calc!$A$168&gt;Calc!$P$2,"",Calc!M168)</f>
      </c>
      <c r="I171" s="25">
        <f>IF(Calc!$A$168&gt;Calc!$P$2,"",Calc!N168)</f>
      </c>
    </row>
    <row r="172" spans="1:9" x14ac:dyDescent="0.25">
      <c r="A172">
        <f>IF(Calc!$A$169&gt;Calc!$P$2,"",Calc!A169)</f>
      </c>
      <c r="B172" s="24">
        <f>IF(Calc!$A$169&gt;Calc!$P$2,"",EDATE(StartDate,Calc!A169))</f>
      </c>
      <c r="C172" s="25">
        <f>IF(Calc!$A$169&gt;Calc!$P$2,"",Calc!B169)</f>
      </c>
      <c r="D172" s="25">
        <f>IF(Calc!$A$169&gt;Calc!$P$2,"",Calc!H169)</f>
      </c>
      <c r="E172" s="25">
        <f>IF(Calc!$A$169&gt;Calc!$P$2,"",Calc!L169)</f>
      </c>
      <c r="F172" s="25">
        <f>IF(Calc!$A$169&gt;Calc!$P$2,"",Calc!J169)</f>
      </c>
      <c r="G172" s="25">
        <f>IF(Calc!$A$169&gt;Calc!$P$2,"",Calc!K169)</f>
      </c>
      <c r="H172" s="25">
        <f>IF(Calc!$A$169&gt;Calc!$P$2,"",Calc!M169)</f>
      </c>
      <c r="I172" s="25">
        <f>IF(Calc!$A$169&gt;Calc!$P$2,"",Calc!N169)</f>
      </c>
    </row>
    <row r="173" spans="1:9" x14ac:dyDescent="0.25">
      <c r="A173">
        <f>IF(Calc!$A$170&gt;Calc!$P$2,"",Calc!A170)</f>
      </c>
      <c r="B173" s="24">
        <f>IF(Calc!$A$170&gt;Calc!$P$2,"",EDATE(StartDate,Calc!A170))</f>
      </c>
      <c r="C173" s="25">
        <f>IF(Calc!$A$170&gt;Calc!$P$2,"",Calc!B170)</f>
      </c>
      <c r="D173" s="25">
        <f>IF(Calc!$A$170&gt;Calc!$P$2,"",Calc!H170)</f>
      </c>
      <c r="E173" s="25">
        <f>IF(Calc!$A$170&gt;Calc!$P$2,"",Calc!L170)</f>
      </c>
      <c r="F173" s="25">
        <f>IF(Calc!$A$170&gt;Calc!$P$2,"",Calc!J170)</f>
      </c>
      <c r="G173" s="25">
        <f>IF(Calc!$A$170&gt;Calc!$P$2,"",Calc!K170)</f>
      </c>
      <c r="H173" s="25">
        <f>IF(Calc!$A$170&gt;Calc!$P$2,"",Calc!M170)</f>
      </c>
      <c r="I173" s="25">
        <f>IF(Calc!$A$170&gt;Calc!$P$2,"",Calc!N170)</f>
      </c>
    </row>
    <row r="174" spans="1:9" x14ac:dyDescent="0.25">
      <c r="A174">
        <f>IF(Calc!$A$171&gt;Calc!$P$2,"",Calc!A171)</f>
      </c>
      <c r="B174" s="24">
        <f>IF(Calc!$A$171&gt;Calc!$P$2,"",EDATE(StartDate,Calc!A171))</f>
      </c>
      <c r="C174" s="25">
        <f>IF(Calc!$A$171&gt;Calc!$P$2,"",Calc!B171)</f>
      </c>
      <c r="D174" s="25">
        <f>IF(Calc!$A$171&gt;Calc!$P$2,"",Calc!H171)</f>
      </c>
      <c r="E174" s="25">
        <f>IF(Calc!$A$171&gt;Calc!$P$2,"",Calc!L171)</f>
      </c>
      <c r="F174" s="25">
        <f>IF(Calc!$A$171&gt;Calc!$P$2,"",Calc!J171)</f>
      </c>
      <c r="G174" s="25">
        <f>IF(Calc!$A$171&gt;Calc!$P$2,"",Calc!K171)</f>
      </c>
      <c r="H174" s="25">
        <f>IF(Calc!$A$171&gt;Calc!$P$2,"",Calc!M171)</f>
      </c>
      <c r="I174" s="25">
        <f>IF(Calc!$A$171&gt;Calc!$P$2,"",Calc!N171)</f>
      </c>
    </row>
    <row r="175" spans="1:9" x14ac:dyDescent="0.25">
      <c r="A175">
        <f>IF(Calc!$A$172&gt;Calc!$P$2,"",Calc!A172)</f>
      </c>
      <c r="B175" s="24">
        <f>IF(Calc!$A$172&gt;Calc!$P$2,"",EDATE(StartDate,Calc!A172))</f>
      </c>
      <c r="C175" s="25">
        <f>IF(Calc!$A$172&gt;Calc!$P$2,"",Calc!B172)</f>
      </c>
      <c r="D175" s="25">
        <f>IF(Calc!$A$172&gt;Calc!$P$2,"",Calc!H172)</f>
      </c>
      <c r="E175" s="25">
        <f>IF(Calc!$A$172&gt;Calc!$P$2,"",Calc!L172)</f>
      </c>
      <c r="F175" s="25">
        <f>IF(Calc!$A$172&gt;Calc!$P$2,"",Calc!J172)</f>
      </c>
      <c r="G175" s="25">
        <f>IF(Calc!$A$172&gt;Calc!$P$2,"",Calc!K172)</f>
      </c>
      <c r="H175" s="25">
        <f>IF(Calc!$A$172&gt;Calc!$P$2,"",Calc!M172)</f>
      </c>
      <c r="I175" s="25">
        <f>IF(Calc!$A$172&gt;Calc!$P$2,"",Calc!N172)</f>
      </c>
    </row>
    <row r="176" spans="1:9" x14ac:dyDescent="0.25">
      <c r="A176">
        <f>IF(Calc!$A$173&gt;Calc!$P$2,"",Calc!A173)</f>
      </c>
      <c r="B176" s="24">
        <f>IF(Calc!$A$173&gt;Calc!$P$2,"",EDATE(StartDate,Calc!A173))</f>
      </c>
      <c r="C176" s="25">
        <f>IF(Calc!$A$173&gt;Calc!$P$2,"",Calc!B173)</f>
      </c>
      <c r="D176" s="25">
        <f>IF(Calc!$A$173&gt;Calc!$P$2,"",Calc!H173)</f>
      </c>
      <c r="E176" s="25">
        <f>IF(Calc!$A$173&gt;Calc!$P$2,"",Calc!L173)</f>
      </c>
      <c r="F176" s="25">
        <f>IF(Calc!$A$173&gt;Calc!$P$2,"",Calc!J173)</f>
      </c>
      <c r="G176" s="25">
        <f>IF(Calc!$A$173&gt;Calc!$P$2,"",Calc!K173)</f>
      </c>
      <c r="H176" s="25">
        <f>IF(Calc!$A$173&gt;Calc!$P$2,"",Calc!M173)</f>
      </c>
      <c r="I176" s="25">
        <f>IF(Calc!$A$173&gt;Calc!$P$2,"",Calc!N173)</f>
      </c>
    </row>
    <row r="177" spans="1:9" x14ac:dyDescent="0.25">
      <c r="A177">
        <f>IF(Calc!$A$174&gt;Calc!$P$2,"",Calc!A174)</f>
      </c>
      <c r="B177" s="24">
        <f>IF(Calc!$A$174&gt;Calc!$P$2,"",EDATE(StartDate,Calc!A174))</f>
      </c>
      <c r="C177" s="25">
        <f>IF(Calc!$A$174&gt;Calc!$P$2,"",Calc!B174)</f>
      </c>
      <c r="D177" s="25">
        <f>IF(Calc!$A$174&gt;Calc!$P$2,"",Calc!H174)</f>
      </c>
      <c r="E177" s="25">
        <f>IF(Calc!$A$174&gt;Calc!$P$2,"",Calc!L174)</f>
      </c>
      <c r="F177" s="25">
        <f>IF(Calc!$A$174&gt;Calc!$P$2,"",Calc!J174)</f>
      </c>
      <c r="G177" s="25">
        <f>IF(Calc!$A$174&gt;Calc!$P$2,"",Calc!K174)</f>
      </c>
      <c r="H177" s="25">
        <f>IF(Calc!$A$174&gt;Calc!$P$2,"",Calc!M174)</f>
      </c>
      <c r="I177" s="25">
        <f>IF(Calc!$A$174&gt;Calc!$P$2,"",Calc!N174)</f>
      </c>
    </row>
    <row r="178" spans="1:9" x14ac:dyDescent="0.25">
      <c r="A178">
        <f>IF(Calc!$A$175&gt;Calc!$P$2,"",Calc!A175)</f>
      </c>
      <c r="B178" s="24">
        <f>IF(Calc!$A$175&gt;Calc!$P$2,"",EDATE(StartDate,Calc!A175))</f>
      </c>
      <c r="C178" s="25">
        <f>IF(Calc!$A$175&gt;Calc!$P$2,"",Calc!B175)</f>
      </c>
      <c r="D178" s="25">
        <f>IF(Calc!$A$175&gt;Calc!$P$2,"",Calc!H175)</f>
      </c>
      <c r="E178" s="25">
        <f>IF(Calc!$A$175&gt;Calc!$P$2,"",Calc!L175)</f>
      </c>
      <c r="F178" s="25">
        <f>IF(Calc!$A$175&gt;Calc!$P$2,"",Calc!J175)</f>
      </c>
      <c r="G178" s="25">
        <f>IF(Calc!$A$175&gt;Calc!$P$2,"",Calc!K175)</f>
      </c>
      <c r="H178" s="25">
        <f>IF(Calc!$A$175&gt;Calc!$P$2,"",Calc!M175)</f>
      </c>
      <c r="I178" s="25">
        <f>IF(Calc!$A$175&gt;Calc!$P$2,"",Calc!N175)</f>
      </c>
    </row>
    <row r="179" spans="1:9" x14ac:dyDescent="0.25">
      <c r="A179">
        <f>IF(Calc!$A$176&gt;Calc!$P$2,"",Calc!A176)</f>
      </c>
      <c r="B179" s="24">
        <f>IF(Calc!$A$176&gt;Calc!$P$2,"",EDATE(StartDate,Calc!A176))</f>
      </c>
      <c r="C179" s="25">
        <f>IF(Calc!$A$176&gt;Calc!$P$2,"",Calc!B176)</f>
      </c>
      <c r="D179" s="25">
        <f>IF(Calc!$A$176&gt;Calc!$P$2,"",Calc!H176)</f>
      </c>
      <c r="E179" s="25">
        <f>IF(Calc!$A$176&gt;Calc!$P$2,"",Calc!L176)</f>
      </c>
      <c r="F179" s="25">
        <f>IF(Calc!$A$176&gt;Calc!$P$2,"",Calc!J176)</f>
      </c>
      <c r="G179" s="25">
        <f>IF(Calc!$A$176&gt;Calc!$P$2,"",Calc!K176)</f>
      </c>
      <c r="H179" s="25">
        <f>IF(Calc!$A$176&gt;Calc!$P$2,"",Calc!M176)</f>
      </c>
      <c r="I179" s="25">
        <f>IF(Calc!$A$176&gt;Calc!$P$2,"",Calc!N176)</f>
      </c>
    </row>
    <row r="180" spans="1:9" x14ac:dyDescent="0.25">
      <c r="A180">
        <f>IF(Calc!$A$177&gt;Calc!$P$2,"",Calc!A177)</f>
      </c>
      <c r="B180" s="24">
        <f>IF(Calc!$A$177&gt;Calc!$P$2,"",EDATE(StartDate,Calc!A177))</f>
      </c>
      <c r="C180" s="25">
        <f>IF(Calc!$A$177&gt;Calc!$P$2,"",Calc!B177)</f>
      </c>
      <c r="D180" s="25">
        <f>IF(Calc!$A$177&gt;Calc!$P$2,"",Calc!H177)</f>
      </c>
      <c r="E180" s="25">
        <f>IF(Calc!$A$177&gt;Calc!$P$2,"",Calc!L177)</f>
      </c>
      <c r="F180" s="25">
        <f>IF(Calc!$A$177&gt;Calc!$P$2,"",Calc!J177)</f>
      </c>
      <c r="G180" s="25">
        <f>IF(Calc!$A$177&gt;Calc!$P$2,"",Calc!K177)</f>
      </c>
      <c r="H180" s="25">
        <f>IF(Calc!$A$177&gt;Calc!$P$2,"",Calc!M177)</f>
      </c>
      <c r="I180" s="25">
        <f>IF(Calc!$A$177&gt;Calc!$P$2,"",Calc!N177)</f>
      </c>
    </row>
    <row r="181" spans="1:9" x14ac:dyDescent="0.25">
      <c r="A181">
        <f>IF(Calc!$A$178&gt;Calc!$P$2,"",Calc!A178)</f>
      </c>
      <c r="B181" s="24">
        <f>IF(Calc!$A$178&gt;Calc!$P$2,"",EDATE(StartDate,Calc!A178))</f>
      </c>
      <c r="C181" s="25">
        <f>IF(Calc!$A$178&gt;Calc!$P$2,"",Calc!B178)</f>
      </c>
      <c r="D181" s="25">
        <f>IF(Calc!$A$178&gt;Calc!$P$2,"",Calc!H178)</f>
      </c>
      <c r="E181" s="25">
        <f>IF(Calc!$A$178&gt;Calc!$P$2,"",Calc!L178)</f>
      </c>
      <c r="F181" s="25">
        <f>IF(Calc!$A$178&gt;Calc!$P$2,"",Calc!J178)</f>
      </c>
      <c r="G181" s="25">
        <f>IF(Calc!$A$178&gt;Calc!$P$2,"",Calc!K178)</f>
      </c>
      <c r="H181" s="25">
        <f>IF(Calc!$A$178&gt;Calc!$P$2,"",Calc!M178)</f>
      </c>
      <c r="I181" s="25">
        <f>IF(Calc!$A$178&gt;Calc!$P$2,"",Calc!N178)</f>
      </c>
    </row>
    <row r="182" spans="1:9" x14ac:dyDescent="0.25">
      <c r="A182">
        <f>IF(Calc!$A$179&gt;Calc!$P$2,"",Calc!A179)</f>
      </c>
      <c r="B182" s="24">
        <f>IF(Calc!$A$179&gt;Calc!$P$2,"",EDATE(StartDate,Calc!A179))</f>
      </c>
      <c r="C182" s="25">
        <f>IF(Calc!$A$179&gt;Calc!$P$2,"",Calc!B179)</f>
      </c>
      <c r="D182" s="25">
        <f>IF(Calc!$A$179&gt;Calc!$P$2,"",Calc!H179)</f>
      </c>
      <c r="E182" s="25">
        <f>IF(Calc!$A$179&gt;Calc!$P$2,"",Calc!L179)</f>
      </c>
      <c r="F182" s="25">
        <f>IF(Calc!$A$179&gt;Calc!$P$2,"",Calc!J179)</f>
      </c>
      <c r="G182" s="25">
        <f>IF(Calc!$A$179&gt;Calc!$P$2,"",Calc!K179)</f>
      </c>
      <c r="H182" s="25">
        <f>IF(Calc!$A$179&gt;Calc!$P$2,"",Calc!M179)</f>
      </c>
      <c r="I182" s="25">
        <f>IF(Calc!$A$179&gt;Calc!$P$2,"",Calc!N179)</f>
      </c>
    </row>
    <row r="183" spans="1:9" x14ac:dyDescent="0.25">
      <c r="A183">
        <f>IF(Calc!$A$180&gt;Calc!$P$2,"",Calc!A180)</f>
      </c>
      <c r="B183" s="24">
        <f>IF(Calc!$A$180&gt;Calc!$P$2,"",EDATE(StartDate,Calc!A180))</f>
      </c>
      <c r="C183" s="25">
        <f>IF(Calc!$A$180&gt;Calc!$P$2,"",Calc!B180)</f>
      </c>
      <c r="D183" s="25">
        <f>IF(Calc!$A$180&gt;Calc!$P$2,"",Calc!H180)</f>
      </c>
      <c r="E183" s="25">
        <f>IF(Calc!$A$180&gt;Calc!$P$2,"",Calc!L180)</f>
      </c>
      <c r="F183" s="25">
        <f>IF(Calc!$A$180&gt;Calc!$P$2,"",Calc!J180)</f>
      </c>
      <c r="G183" s="25">
        <f>IF(Calc!$A$180&gt;Calc!$P$2,"",Calc!K180)</f>
      </c>
      <c r="H183" s="25">
        <f>IF(Calc!$A$180&gt;Calc!$P$2,"",Calc!M180)</f>
      </c>
      <c r="I183" s="25">
        <f>IF(Calc!$A$180&gt;Calc!$P$2,"",Calc!N180)</f>
      </c>
    </row>
    <row r="184" spans="1:9" x14ac:dyDescent="0.25">
      <c r="A184">
        <f>IF(Calc!$A$181&gt;Calc!$P$2,"",Calc!A181)</f>
      </c>
      <c r="B184" s="24">
        <f>IF(Calc!$A$181&gt;Calc!$P$2,"",EDATE(StartDate,Calc!A181))</f>
      </c>
      <c r="C184" s="25">
        <f>IF(Calc!$A$181&gt;Calc!$P$2,"",Calc!B181)</f>
      </c>
      <c r="D184" s="25">
        <f>IF(Calc!$A$181&gt;Calc!$P$2,"",Calc!H181)</f>
      </c>
      <c r="E184" s="25">
        <f>IF(Calc!$A$181&gt;Calc!$P$2,"",Calc!L181)</f>
      </c>
      <c r="F184" s="25">
        <f>IF(Calc!$A$181&gt;Calc!$P$2,"",Calc!J181)</f>
      </c>
      <c r="G184" s="25">
        <f>IF(Calc!$A$181&gt;Calc!$P$2,"",Calc!K181)</f>
      </c>
      <c r="H184" s="25">
        <f>IF(Calc!$A$181&gt;Calc!$P$2,"",Calc!M181)</f>
      </c>
      <c r="I184" s="25">
        <f>IF(Calc!$A$181&gt;Calc!$P$2,"",Calc!N181)</f>
      </c>
    </row>
    <row r="185" spans="1:9" x14ac:dyDescent="0.25">
      <c r="A185">
        <f>IF(Calc!$A$182&gt;Calc!$P$2,"",Calc!A182)</f>
      </c>
      <c r="B185" s="24">
        <f>IF(Calc!$A$182&gt;Calc!$P$2,"",EDATE(StartDate,Calc!A182))</f>
      </c>
      <c r="C185" s="25">
        <f>IF(Calc!$A$182&gt;Calc!$P$2,"",Calc!B182)</f>
      </c>
      <c r="D185" s="25">
        <f>IF(Calc!$A$182&gt;Calc!$P$2,"",Calc!H182)</f>
      </c>
      <c r="E185" s="25">
        <f>IF(Calc!$A$182&gt;Calc!$P$2,"",Calc!L182)</f>
      </c>
      <c r="F185" s="25">
        <f>IF(Calc!$A$182&gt;Calc!$P$2,"",Calc!J182)</f>
      </c>
      <c r="G185" s="25">
        <f>IF(Calc!$A$182&gt;Calc!$P$2,"",Calc!K182)</f>
      </c>
      <c r="H185" s="25">
        <f>IF(Calc!$A$182&gt;Calc!$P$2,"",Calc!M182)</f>
      </c>
      <c r="I185" s="25">
        <f>IF(Calc!$A$182&gt;Calc!$P$2,"",Calc!N182)</f>
      </c>
    </row>
    <row r="186" spans="1:9" x14ac:dyDescent="0.25">
      <c r="A186">
        <f>IF(Calc!$A$183&gt;Calc!$P$2,"",Calc!A183)</f>
      </c>
      <c r="B186" s="24">
        <f>IF(Calc!$A$183&gt;Calc!$P$2,"",EDATE(StartDate,Calc!A183))</f>
      </c>
      <c r="C186" s="25">
        <f>IF(Calc!$A$183&gt;Calc!$P$2,"",Calc!B183)</f>
      </c>
      <c r="D186" s="25">
        <f>IF(Calc!$A$183&gt;Calc!$P$2,"",Calc!H183)</f>
      </c>
      <c r="E186" s="25">
        <f>IF(Calc!$A$183&gt;Calc!$P$2,"",Calc!L183)</f>
      </c>
      <c r="F186" s="25">
        <f>IF(Calc!$A$183&gt;Calc!$P$2,"",Calc!J183)</f>
      </c>
      <c r="G186" s="25">
        <f>IF(Calc!$A$183&gt;Calc!$P$2,"",Calc!K183)</f>
      </c>
      <c r="H186" s="25">
        <f>IF(Calc!$A$183&gt;Calc!$P$2,"",Calc!M183)</f>
      </c>
      <c r="I186" s="25">
        <f>IF(Calc!$A$183&gt;Calc!$P$2,"",Calc!N183)</f>
      </c>
    </row>
    <row r="187" spans="1:9" x14ac:dyDescent="0.25">
      <c r="A187">
        <f>IF(Calc!$A$184&gt;Calc!$P$2,"",Calc!A184)</f>
      </c>
      <c r="B187" s="24">
        <f>IF(Calc!$A$184&gt;Calc!$P$2,"",EDATE(StartDate,Calc!A184))</f>
      </c>
      <c r="C187" s="25">
        <f>IF(Calc!$A$184&gt;Calc!$P$2,"",Calc!B184)</f>
      </c>
      <c r="D187" s="25">
        <f>IF(Calc!$A$184&gt;Calc!$P$2,"",Calc!H184)</f>
      </c>
      <c r="E187" s="25">
        <f>IF(Calc!$A$184&gt;Calc!$P$2,"",Calc!L184)</f>
      </c>
      <c r="F187" s="25">
        <f>IF(Calc!$A$184&gt;Calc!$P$2,"",Calc!J184)</f>
      </c>
      <c r="G187" s="25">
        <f>IF(Calc!$A$184&gt;Calc!$P$2,"",Calc!K184)</f>
      </c>
      <c r="H187" s="25">
        <f>IF(Calc!$A$184&gt;Calc!$P$2,"",Calc!M184)</f>
      </c>
      <c r="I187" s="25">
        <f>IF(Calc!$A$184&gt;Calc!$P$2,"",Calc!N184)</f>
      </c>
    </row>
    <row r="188" spans="1:9" x14ac:dyDescent="0.25">
      <c r="A188">
        <f>IF(Calc!$A$185&gt;Calc!$P$2,"",Calc!A185)</f>
      </c>
      <c r="B188" s="24">
        <f>IF(Calc!$A$185&gt;Calc!$P$2,"",EDATE(StartDate,Calc!A185))</f>
      </c>
      <c r="C188" s="25">
        <f>IF(Calc!$A$185&gt;Calc!$P$2,"",Calc!B185)</f>
      </c>
      <c r="D188" s="25">
        <f>IF(Calc!$A$185&gt;Calc!$P$2,"",Calc!H185)</f>
      </c>
      <c r="E188" s="25">
        <f>IF(Calc!$A$185&gt;Calc!$P$2,"",Calc!L185)</f>
      </c>
      <c r="F188" s="25">
        <f>IF(Calc!$A$185&gt;Calc!$P$2,"",Calc!J185)</f>
      </c>
      <c r="G188" s="25">
        <f>IF(Calc!$A$185&gt;Calc!$P$2,"",Calc!K185)</f>
      </c>
      <c r="H188" s="25">
        <f>IF(Calc!$A$185&gt;Calc!$P$2,"",Calc!M185)</f>
      </c>
      <c r="I188" s="25">
        <f>IF(Calc!$A$185&gt;Calc!$P$2,"",Calc!N185)</f>
      </c>
    </row>
    <row r="189" spans="1:9" x14ac:dyDescent="0.25">
      <c r="A189">
        <f>IF(Calc!$A$186&gt;Calc!$P$2,"",Calc!A186)</f>
      </c>
      <c r="B189" s="24">
        <f>IF(Calc!$A$186&gt;Calc!$P$2,"",EDATE(StartDate,Calc!A186))</f>
      </c>
      <c r="C189" s="25">
        <f>IF(Calc!$A$186&gt;Calc!$P$2,"",Calc!B186)</f>
      </c>
      <c r="D189" s="25">
        <f>IF(Calc!$A$186&gt;Calc!$P$2,"",Calc!H186)</f>
      </c>
      <c r="E189" s="25">
        <f>IF(Calc!$A$186&gt;Calc!$P$2,"",Calc!L186)</f>
      </c>
      <c r="F189" s="25">
        <f>IF(Calc!$A$186&gt;Calc!$P$2,"",Calc!J186)</f>
      </c>
      <c r="G189" s="25">
        <f>IF(Calc!$A$186&gt;Calc!$P$2,"",Calc!K186)</f>
      </c>
      <c r="H189" s="25">
        <f>IF(Calc!$A$186&gt;Calc!$P$2,"",Calc!M186)</f>
      </c>
      <c r="I189" s="25">
        <f>IF(Calc!$A$186&gt;Calc!$P$2,"",Calc!N186)</f>
      </c>
    </row>
    <row r="190" spans="1:9" x14ac:dyDescent="0.25">
      <c r="A190">
        <f>IF(Calc!$A$187&gt;Calc!$P$2,"",Calc!A187)</f>
      </c>
      <c r="B190" s="24">
        <f>IF(Calc!$A$187&gt;Calc!$P$2,"",EDATE(StartDate,Calc!A187))</f>
      </c>
      <c r="C190" s="25">
        <f>IF(Calc!$A$187&gt;Calc!$P$2,"",Calc!B187)</f>
      </c>
      <c r="D190" s="25">
        <f>IF(Calc!$A$187&gt;Calc!$P$2,"",Calc!H187)</f>
      </c>
      <c r="E190" s="25">
        <f>IF(Calc!$A$187&gt;Calc!$P$2,"",Calc!L187)</f>
      </c>
      <c r="F190" s="25">
        <f>IF(Calc!$A$187&gt;Calc!$P$2,"",Calc!J187)</f>
      </c>
      <c r="G190" s="25">
        <f>IF(Calc!$A$187&gt;Calc!$P$2,"",Calc!K187)</f>
      </c>
      <c r="H190" s="25">
        <f>IF(Calc!$A$187&gt;Calc!$P$2,"",Calc!M187)</f>
      </c>
      <c r="I190" s="25">
        <f>IF(Calc!$A$187&gt;Calc!$P$2,"",Calc!N187)</f>
      </c>
    </row>
    <row r="191" spans="1:9" x14ac:dyDescent="0.25">
      <c r="A191">
        <f>IF(Calc!$A$188&gt;Calc!$P$2,"",Calc!A188)</f>
      </c>
      <c r="B191" s="24">
        <f>IF(Calc!$A$188&gt;Calc!$P$2,"",EDATE(StartDate,Calc!A188))</f>
      </c>
      <c r="C191" s="25">
        <f>IF(Calc!$A$188&gt;Calc!$P$2,"",Calc!B188)</f>
      </c>
      <c r="D191" s="25">
        <f>IF(Calc!$A$188&gt;Calc!$P$2,"",Calc!H188)</f>
      </c>
      <c r="E191" s="25">
        <f>IF(Calc!$A$188&gt;Calc!$P$2,"",Calc!L188)</f>
      </c>
      <c r="F191" s="25">
        <f>IF(Calc!$A$188&gt;Calc!$P$2,"",Calc!J188)</f>
      </c>
      <c r="G191" s="25">
        <f>IF(Calc!$A$188&gt;Calc!$P$2,"",Calc!K188)</f>
      </c>
      <c r="H191" s="25">
        <f>IF(Calc!$A$188&gt;Calc!$P$2,"",Calc!M188)</f>
      </c>
      <c r="I191" s="25">
        <f>IF(Calc!$A$188&gt;Calc!$P$2,"",Calc!N188)</f>
      </c>
    </row>
    <row r="192" spans="1:9" x14ac:dyDescent="0.25">
      <c r="A192">
        <f>IF(Calc!$A$189&gt;Calc!$P$2,"",Calc!A189)</f>
      </c>
      <c r="B192" s="24">
        <f>IF(Calc!$A$189&gt;Calc!$P$2,"",EDATE(StartDate,Calc!A189))</f>
      </c>
      <c r="C192" s="25">
        <f>IF(Calc!$A$189&gt;Calc!$P$2,"",Calc!B189)</f>
      </c>
      <c r="D192" s="25">
        <f>IF(Calc!$A$189&gt;Calc!$P$2,"",Calc!H189)</f>
      </c>
      <c r="E192" s="25">
        <f>IF(Calc!$A$189&gt;Calc!$P$2,"",Calc!L189)</f>
      </c>
      <c r="F192" s="25">
        <f>IF(Calc!$A$189&gt;Calc!$P$2,"",Calc!J189)</f>
      </c>
      <c r="G192" s="25">
        <f>IF(Calc!$A$189&gt;Calc!$P$2,"",Calc!K189)</f>
      </c>
      <c r="H192" s="25">
        <f>IF(Calc!$A$189&gt;Calc!$P$2,"",Calc!M189)</f>
      </c>
      <c r="I192" s="25">
        <f>IF(Calc!$A$189&gt;Calc!$P$2,"",Calc!N189)</f>
      </c>
    </row>
    <row r="193" spans="1:9" x14ac:dyDescent="0.25">
      <c r="A193">
        <f>IF(Calc!$A$190&gt;Calc!$P$2,"",Calc!A190)</f>
      </c>
      <c r="B193" s="24">
        <f>IF(Calc!$A$190&gt;Calc!$P$2,"",EDATE(StartDate,Calc!A190))</f>
      </c>
      <c r="C193" s="25">
        <f>IF(Calc!$A$190&gt;Calc!$P$2,"",Calc!B190)</f>
      </c>
      <c r="D193" s="25">
        <f>IF(Calc!$A$190&gt;Calc!$P$2,"",Calc!H190)</f>
      </c>
      <c r="E193" s="25">
        <f>IF(Calc!$A$190&gt;Calc!$P$2,"",Calc!L190)</f>
      </c>
      <c r="F193" s="25">
        <f>IF(Calc!$A$190&gt;Calc!$P$2,"",Calc!J190)</f>
      </c>
      <c r="G193" s="25">
        <f>IF(Calc!$A$190&gt;Calc!$P$2,"",Calc!K190)</f>
      </c>
      <c r="H193" s="25">
        <f>IF(Calc!$A$190&gt;Calc!$P$2,"",Calc!M190)</f>
      </c>
      <c r="I193" s="25">
        <f>IF(Calc!$A$190&gt;Calc!$P$2,"",Calc!N190)</f>
      </c>
    </row>
    <row r="194" spans="1:9" x14ac:dyDescent="0.25">
      <c r="A194">
        <f>IF(Calc!$A$191&gt;Calc!$P$2,"",Calc!A191)</f>
      </c>
      <c r="B194" s="24">
        <f>IF(Calc!$A$191&gt;Calc!$P$2,"",EDATE(StartDate,Calc!A191))</f>
      </c>
      <c r="C194" s="25">
        <f>IF(Calc!$A$191&gt;Calc!$P$2,"",Calc!B191)</f>
      </c>
      <c r="D194" s="25">
        <f>IF(Calc!$A$191&gt;Calc!$P$2,"",Calc!H191)</f>
      </c>
      <c r="E194" s="25">
        <f>IF(Calc!$A$191&gt;Calc!$P$2,"",Calc!L191)</f>
      </c>
      <c r="F194" s="25">
        <f>IF(Calc!$A$191&gt;Calc!$P$2,"",Calc!J191)</f>
      </c>
      <c r="G194" s="25">
        <f>IF(Calc!$A$191&gt;Calc!$P$2,"",Calc!K191)</f>
      </c>
      <c r="H194" s="25">
        <f>IF(Calc!$A$191&gt;Calc!$P$2,"",Calc!M191)</f>
      </c>
      <c r="I194" s="25">
        <f>IF(Calc!$A$191&gt;Calc!$P$2,"",Calc!N191)</f>
      </c>
    </row>
    <row r="195" spans="1:9" x14ac:dyDescent="0.25">
      <c r="A195">
        <f>IF(Calc!$A$192&gt;Calc!$P$2,"",Calc!A192)</f>
      </c>
      <c r="B195" s="24">
        <f>IF(Calc!$A$192&gt;Calc!$P$2,"",EDATE(StartDate,Calc!A192))</f>
      </c>
      <c r="C195" s="25">
        <f>IF(Calc!$A$192&gt;Calc!$P$2,"",Calc!B192)</f>
      </c>
      <c r="D195" s="25">
        <f>IF(Calc!$A$192&gt;Calc!$P$2,"",Calc!H192)</f>
      </c>
      <c r="E195" s="25">
        <f>IF(Calc!$A$192&gt;Calc!$P$2,"",Calc!L192)</f>
      </c>
      <c r="F195" s="25">
        <f>IF(Calc!$A$192&gt;Calc!$P$2,"",Calc!J192)</f>
      </c>
      <c r="G195" s="25">
        <f>IF(Calc!$A$192&gt;Calc!$P$2,"",Calc!K192)</f>
      </c>
      <c r="H195" s="25">
        <f>IF(Calc!$A$192&gt;Calc!$P$2,"",Calc!M192)</f>
      </c>
      <c r="I195" s="25">
        <f>IF(Calc!$A$192&gt;Calc!$P$2,"",Calc!N192)</f>
      </c>
    </row>
    <row r="196" spans="1:9" x14ac:dyDescent="0.25">
      <c r="A196">
        <f>IF(Calc!$A$193&gt;Calc!$P$2,"",Calc!A193)</f>
      </c>
      <c r="B196" s="24">
        <f>IF(Calc!$A$193&gt;Calc!$P$2,"",EDATE(StartDate,Calc!A193))</f>
      </c>
      <c r="C196" s="25">
        <f>IF(Calc!$A$193&gt;Calc!$P$2,"",Calc!B193)</f>
      </c>
      <c r="D196" s="25">
        <f>IF(Calc!$A$193&gt;Calc!$P$2,"",Calc!H193)</f>
      </c>
      <c r="E196" s="25">
        <f>IF(Calc!$A$193&gt;Calc!$P$2,"",Calc!L193)</f>
      </c>
      <c r="F196" s="25">
        <f>IF(Calc!$A$193&gt;Calc!$P$2,"",Calc!J193)</f>
      </c>
      <c r="G196" s="25">
        <f>IF(Calc!$A$193&gt;Calc!$P$2,"",Calc!K193)</f>
      </c>
      <c r="H196" s="25">
        <f>IF(Calc!$A$193&gt;Calc!$P$2,"",Calc!M193)</f>
      </c>
      <c r="I196" s="25">
        <f>IF(Calc!$A$193&gt;Calc!$P$2,"",Calc!N193)</f>
      </c>
    </row>
    <row r="197" spans="1:9" x14ac:dyDescent="0.25">
      <c r="A197">
        <f>IF(Calc!$A$194&gt;Calc!$P$2,"",Calc!A194)</f>
      </c>
      <c r="B197" s="24">
        <f>IF(Calc!$A$194&gt;Calc!$P$2,"",EDATE(StartDate,Calc!A194))</f>
      </c>
      <c r="C197" s="25">
        <f>IF(Calc!$A$194&gt;Calc!$P$2,"",Calc!B194)</f>
      </c>
      <c r="D197" s="25">
        <f>IF(Calc!$A$194&gt;Calc!$P$2,"",Calc!H194)</f>
      </c>
      <c r="E197" s="25">
        <f>IF(Calc!$A$194&gt;Calc!$P$2,"",Calc!L194)</f>
      </c>
      <c r="F197" s="25">
        <f>IF(Calc!$A$194&gt;Calc!$P$2,"",Calc!J194)</f>
      </c>
      <c r="G197" s="25">
        <f>IF(Calc!$A$194&gt;Calc!$P$2,"",Calc!K194)</f>
      </c>
      <c r="H197" s="25">
        <f>IF(Calc!$A$194&gt;Calc!$P$2,"",Calc!M194)</f>
      </c>
      <c r="I197" s="25">
        <f>IF(Calc!$A$194&gt;Calc!$P$2,"",Calc!N194)</f>
      </c>
    </row>
    <row r="198" spans="1:9" x14ac:dyDescent="0.25">
      <c r="A198">
        <f>IF(Calc!$A$195&gt;Calc!$P$2,"",Calc!A195)</f>
      </c>
      <c r="B198" s="24">
        <f>IF(Calc!$A$195&gt;Calc!$P$2,"",EDATE(StartDate,Calc!A195))</f>
      </c>
      <c r="C198" s="25">
        <f>IF(Calc!$A$195&gt;Calc!$P$2,"",Calc!B195)</f>
      </c>
      <c r="D198" s="25">
        <f>IF(Calc!$A$195&gt;Calc!$P$2,"",Calc!H195)</f>
      </c>
      <c r="E198" s="25">
        <f>IF(Calc!$A$195&gt;Calc!$P$2,"",Calc!L195)</f>
      </c>
      <c r="F198" s="25">
        <f>IF(Calc!$A$195&gt;Calc!$P$2,"",Calc!J195)</f>
      </c>
      <c r="G198" s="25">
        <f>IF(Calc!$A$195&gt;Calc!$P$2,"",Calc!K195)</f>
      </c>
      <c r="H198" s="25">
        <f>IF(Calc!$A$195&gt;Calc!$P$2,"",Calc!M195)</f>
      </c>
      <c r="I198" s="25">
        <f>IF(Calc!$A$195&gt;Calc!$P$2,"",Calc!N195)</f>
      </c>
    </row>
    <row r="199" spans="1:9" x14ac:dyDescent="0.25">
      <c r="A199">
        <f>IF(Calc!$A$196&gt;Calc!$P$2,"",Calc!A196)</f>
      </c>
      <c r="B199" s="24">
        <f>IF(Calc!$A$196&gt;Calc!$P$2,"",EDATE(StartDate,Calc!A196))</f>
      </c>
      <c r="C199" s="25">
        <f>IF(Calc!$A$196&gt;Calc!$P$2,"",Calc!B196)</f>
      </c>
      <c r="D199" s="25">
        <f>IF(Calc!$A$196&gt;Calc!$P$2,"",Calc!H196)</f>
      </c>
      <c r="E199" s="25">
        <f>IF(Calc!$A$196&gt;Calc!$P$2,"",Calc!L196)</f>
      </c>
      <c r="F199" s="25">
        <f>IF(Calc!$A$196&gt;Calc!$P$2,"",Calc!J196)</f>
      </c>
      <c r="G199" s="25">
        <f>IF(Calc!$A$196&gt;Calc!$P$2,"",Calc!K196)</f>
      </c>
      <c r="H199" s="25">
        <f>IF(Calc!$A$196&gt;Calc!$P$2,"",Calc!M196)</f>
      </c>
      <c r="I199" s="25">
        <f>IF(Calc!$A$196&gt;Calc!$P$2,"",Calc!N196)</f>
      </c>
    </row>
    <row r="200" spans="1:9" x14ac:dyDescent="0.25">
      <c r="A200">
        <f>IF(Calc!$A$197&gt;Calc!$P$2,"",Calc!A197)</f>
      </c>
      <c r="B200" s="24">
        <f>IF(Calc!$A$197&gt;Calc!$P$2,"",EDATE(StartDate,Calc!A197))</f>
      </c>
      <c r="C200" s="25">
        <f>IF(Calc!$A$197&gt;Calc!$P$2,"",Calc!B197)</f>
      </c>
      <c r="D200" s="25">
        <f>IF(Calc!$A$197&gt;Calc!$P$2,"",Calc!H197)</f>
      </c>
      <c r="E200" s="25">
        <f>IF(Calc!$A$197&gt;Calc!$P$2,"",Calc!L197)</f>
      </c>
      <c r="F200" s="25">
        <f>IF(Calc!$A$197&gt;Calc!$P$2,"",Calc!J197)</f>
      </c>
      <c r="G200" s="25">
        <f>IF(Calc!$A$197&gt;Calc!$P$2,"",Calc!K197)</f>
      </c>
      <c r="H200" s="25">
        <f>IF(Calc!$A$197&gt;Calc!$P$2,"",Calc!M197)</f>
      </c>
      <c r="I200" s="25">
        <f>IF(Calc!$A$197&gt;Calc!$P$2,"",Calc!N197)</f>
      </c>
    </row>
    <row r="201" spans="1:9" x14ac:dyDescent="0.25">
      <c r="A201">
        <f>IF(Calc!$A$198&gt;Calc!$P$2,"",Calc!A198)</f>
      </c>
      <c r="B201" s="24">
        <f>IF(Calc!$A$198&gt;Calc!$P$2,"",EDATE(StartDate,Calc!A198))</f>
      </c>
      <c r="C201" s="25">
        <f>IF(Calc!$A$198&gt;Calc!$P$2,"",Calc!B198)</f>
      </c>
      <c r="D201" s="25">
        <f>IF(Calc!$A$198&gt;Calc!$P$2,"",Calc!H198)</f>
      </c>
      <c r="E201" s="25">
        <f>IF(Calc!$A$198&gt;Calc!$P$2,"",Calc!L198)</f>
      </c>
      <c r="F201" s="25">
        <f>IF(Calc!$A$198&gt;Calc!$P$2,"",Calc!J198)</f>
      </c>
      <c r="G201" s="25">
        <f>IF(Calc!$A$198&gt;Calc!$P$2,"",Calc!K198)</f>
      </c>
      <c r="H201" s="25">
        <f>IF(Calc!$A$198&gt;Calc!$P$2,"",Calc!M198)</f>
      </c>
      <c r="I201" s="25">
        <f>IF(Calc!$A$198&gt;Calc!$P$2,"",Calc!N198)</f>
      </c>
    </row>
    <row r="202" spans="1:9" x14ac:dyDescent="0.25">
      <c r="A202">
        <f>IF(Calc!$A$199&gt;Calc!$P$2,"",Calc!A199)</f>
      </c>
      <c r="B202" s="24">
        <f>IF(Calc!$A$199&gt;Calc!$P$2,"",EDATE(StartDate,Calc!A199))</f>
      </c>
      <c r="C202" s="25">
        <f>IF(Calc!$A$199&gt;Calc!$P$2,"",Calc!B199)</f>
      </c>
      <c r="D202" s="25">
        <f>IF(Calc!$A$199&gt;Calc!$P$2,"",Calc!H199)</f>
      </c>
      <c r="E202" s="25">
        <f>IF(Calc!$A$199&gt;Calc!$P$2,"",Calc!L199)</f>
      </c>
      <c r="F202" s="25">
        <f>IF(Calc!$A$199&gt;Calc!$P$2,"",Calc!J199)</f>
      </c>
      <c r="G202" s="25">
        <f>IF(Calc!$A$199&gt;Calc!$P$2,"",Calc!K199)</f>
      </c>
      <c r="H202" s="25">
        <f>IF(Calc!$A$199&gt;Calc!$P$2,"",Calc!M199)</f>
      </c>
      <c r="I202" s="25">
        <f>IF(Calc!$A$199&gt;Calc!$P$2,"",Calc!N199)</f>
      </c>
    </row>
    <row r="203" spans="1:9" x14ac:dyDescent="0.25">
      <c r="A203">
        <f>IF(Calc!$A$200&gt;Calc!$P$2,"",Calc!A200)</f>
      </c>
      <c r="B203" s="24">
        <f>IF(Calc!$A$200&gt;Calc!$P$2,"",EDATE(StartDate,Calc!A200))</f>
      </c>
      <c r="C203" s="25">
        <f>IF(Calc!$A$200&gt;Calc!$P$2,"",Calc!B200)</f>
      </c>
      <c r="D203" s="25">
        <f>IF(Calc!$A$200&gt;Calc!$P$2,"",Calc!H200)</f>
      </c>
      <c r="E203" s="25">
        <f>IF(Calc!$A$200&gt;Calc!$P$2,"",Calc!L200)</f>
      </c>
      <c r="F203" s="25">
        <f>IF(Calc!$A$200&gt;Calc!$P$2,"",Calc!J200)</f>
      </c>
      <c r="G203" s="25">
        <f>IF(Calc!$A$200&gt;Calc!$P$2,"",Calc!K200)</f>
      </c>
      <c r="H203" s="25">
        <f>IF(Calc!$A$200&gt;Calc!$P$2,"",Calc!M200)</f>
      </c>
      <c r="I203" s="25">
        <f>IF(Calc!$A$200&gt;Calc!$P$2,"",Calc!N200)</f>
      </c>
    </row>
    <row r="204" spans="1:9" x14ac:dyDescent="0.25">
      <c r="A204">
        <f>IF(Calc!$A$201&gt;Calc!$P$2,"",Calc!A201)</f>
      </c>
      <c r="B204" s="24">
        <f>IF(Calc!$A$201&gt;Calc!$P$2,"",EDATE(StartDate,Calc!A201))</f>
      </c>
      <c r="C204" s="25">
        <f>IF(Calc!$A$201&gt;Calc!$P$2,"",Calc!B201)</f>
      </c>
      <c r="D204" s="25">
        <f>IF(Calc!$A$201&gt;Calc!$P$2,"",Calc!H201)</f>
      </c>
      <c r="E204" s="25">
        <f>IF(Calc!$A$201&gt;Calc!$P$2,"",Calc!L201)</f>
      </c>
      <c r="F204" s="25">
        <f>IF(Calc!$A$201&gt;Calc!$P$2,"",Calc!J201)</f>
      </c>
      <c r="G204" s="25">
        <f>IF(Calc!$A$201&gt;Calc!$P$2,"",Calc!K201)</f>
      </c>
      <c r="H204" s="25">
        <f>IF(Calc!$A$201&gt;Calc!$P$2,"",Calc!M201)</f>
      </c>
      <c r="I204" s="25">
        <f>IF(Calc!$A$201&gt;Calc!$P$2,"",Calc!N201)</f>
      </c>
    </row>
    <row r="205" spans="1:9" x14ac:dyDescent="0.25">
      <c r="A205">
        <f>IF(Calc!$A$202&gt;Calc!$P$2,"",Calc!A202)</f>
      </c>
      <c r="B205" s="24">
        <f>IF(Calc!$A$202&gt;Calc!$P$2,"",EDATE(StartDate,Calc!A202))</f>
      </c>
      <c r="C205" s="25">
        <f>IF(Calc!$A$202&gt;Calc!$P$2,"",Calc!B202)</f>
      </c>
      <c r="D205" s="25">
        <f>IF(Calc!$A$202&gt;Calc!$P$2,"",Calc!H202)</f>
      </c>
      <c r="E205" s="25">
        <f>IF(Calc!$A$202&gt;Calc!$P$2,"",Calc!L202)</f>
      </c>
      <c r="F205" s="25">
        <f>IF(Calc!$A$202&gt;Calc!$P$2,"",Calc!J202)</f>
      </c>
      <c r="G205" s="25">
        <f>IF(Calc!$A$202&gt;Calc!$P$2,"",Calc!K202)</f>
      </c>
      <c r="H205" s="25">
        <f>IF(Calc!$A$202&gt;Calc!$P$2,"",Calc!M202)</f>
      </c>
      <c r="I205" s="25">
        <f>IF(Calc!$A$202&gt;Calc!$P$2,"",Calc!N202)</f>
      </c>
    </row>
    <row r="206" spans="1:9" x14ac:dyDescent="0.25">
      <c r="A206">
        <f>IF(Calc!$A$203&gt;Calc!$P$2,"",Calc!A203)</f>
      </c>
      <c r="B206" s="24">
        <f>IF(Calc!$A$203&gt;Calc!$P$2,"",EDATE(StartDate,Calc!A203))</f>
      </c>
      <c r="C206" s="25">
        <f>IF(Calc!$A$203&gt;Calc!$P$2,"",Calc!B203)</f>
      </c>
      <c r="D206" s="25">
        <f>IF(Calc!$A$203&gt;Calc!$P$2,"",Calc!H203)</f>
      </c>
      <c r="E206" s="25">
        <f>IF(Calc!$A$203&gt;Calc!$P$2,"",Calc!L203)</f>
      </c>
      <c r="F206" s="25">
        <f>IF(Calc!$A$203&gt;Calc!$P$2,"",Calc!J203)</f>
      </c>
      <c r="G206" s="25">
        <f>IF(Calc!$A$203&gt;Calc!$P$2,"",Calc!K203)</f>
      </c>
      <c r="H206" s="25">
        <f>IF(Calc!$A$203&gt;Calc!$P$2,"",Calc!M203)</f>
      </c>
      <c r="I206" s="25">
        <f>IF(Calc!$A$203&gt;Calc!$P$2,"",Calc!N203)</f>
      </c>
    </row>
    <row r="207" spans="1:9" x14ac:dyDescent="0.25">
      <c r="A207">
        <f>IF(Calc!$A$204&gt;Calc!$P$2,"",Calc!A204)</f>
      </c>
      <c r="B207" s="24">
        <f>IF(Calc!$A$204&gt;Calc!$P$2,"",EDATE(StartDate,Calc!A204))</f>
      </c>
      <c r="C207" s="25">
        <f>IF(Calc!$A$204&gt;Calc!$P$2,"",Calc!B204)</f>
      </c>
      <c r="D207" s="25">
        <f>IF(Calc!$A$204&gt;Calc!$P$2,"",Calc!H204)</f>
      </c>
      <c r="E207" s="25">
        <f>IF(Calc!$A$204&gt;Calc!$P$2,"",Calc!L204)</f>
      </c>
      <c r="F207" s="25">
        <f>IF(Calc!$A$204&gt;Calc!$P$2,"",Calc!J204)</f>
      </c>
      <c r="G207" s="25">
        <f>IF(Calc!$A$204&gt;Calc!$P$2,"",Calc!K204)</f>
      </c>
      <c r="H207" s="25">
        <f>IF(Calc!$A$204&gt;Calc!$P$2,"",Calc!M204)</f>
      </c>
      <c r="I207" s="25">
        <f>IF(Calc!$A$204&gt;Calc!$P$2,"",Calc!N204)</f>
      </c>
    </row>
    <row r="208" spans="1:9" x14ac:dyDescent="0.25">
      <c r="A208">
        <f>IF(Calc!$A$205&gt;Calc!$P$2,"",Calc!A205)</f>
      </c>
      <c r="B208" s="24">
        <f>IF(Calc!$A$205&gt;Calc!$P$2,"",EDATE(StartDate,Calc!A205))</f>
      </c>
      <c r="C208" s="25">
        <f>IF(Calc!$A$205&gt;Calc!$P$2,"",Calc!B205)</f>
      </c>
      <c r="D208" s="25">
        <f>IF(Calc!$A$205&gt;Calc!$P$2,"",Calc!H205)</f>
      </c>
      <c r="E208" s="25">
        <f>IF(Calc!$A$205&gt;Calc!$P$2,"",Calc!L205)</f>
      </c>
      <c r="F208" s="25">
        <f>IF(Calc!$A$205&gt;Calc!$P$2,"",Calc!J205)</f>
      </c>
      <c r="G208" s="25">
        <f>IF(Calc!$A$205&gt;Calc!$P$2,"",Calc!K205)</f>
      </c>
      <c r="H208" s="25">
        <f>IF(Calc!$A$205&gt;Calc!$P$2,"",Calc!M205)</f>
      </c>
      <c r="I208" s="25">
        <f>IF(Calc!$A$205&gt;Calc!$P$2,"",Calc!N205)</f>
      </c>
    </row>
    <row r="209" spans="1:9" x14ac:dyDescent="0.25">
      <c r="A209">
        <f>IF(Calc!$A$206&gt;Calc!$P$2,"",Calc!A206)</f>
      </c>
      <c r="B209" s="24">
        <f>IF(Calc!$A$206&gt;Calc!$P$2,"",EDATE(StartDate,Calc!A206))</f>
      </c>
      <c r="C209" s="25">
        <f>IF(Calc!$A$206&gt;Calc!$P$2,"",Calc!B206)</f>
      </c>
      <c r="D209" s="25">
        <f>IF(Calc!$A$206&gt;Calc!$P$2,"",Calc!H206)</f>
      </c>
      <c r="E209" s="25">
        <f>IF(Calc!$A$206&gt;Calc!$P$2,"",Calc!L206)</f>
      </c>
      <c r="F209" s="25">
        <f>IF(Calc!$A$206&gt;Calc!$P$2,"",Calc!J206)</f>
      </c>
      <c r="G209" s="25">
        <f>IF(Calc!$A$206&gt;Calc!$P$2,"",Calc!K206)</f>
      </c>
      <c r="H209" s="25">
        <f>IF(Calc!$A$206&gt;Calc!$P$2,"",Calc!M206)</f>
      </c>
      <c r="I209" s="25">
        <f>IF(Calc!$A$206&gt;Calc!$P$2,"",Calc!N206)</f>
      </c>
    </row>
    <row r="210" spans="1:9" x14ac:dyDescent="0.25">
      <c r="A210">
        <f>IF(Calc!$A$207&gt;Calc!$P$2,"",Calc!A207)</f>
      </c>
      <c r="B210" s="24">
        <f>IF(Calc!$A$207&gt;Calc!$P$2,"",EDATE(StartDate,Calc!A207))</f>
      </c>
      <c r="C210" s="25">
        <f>IF(Calc!$A$207&gt;Calc!$P$2,"",Calc!B207)</f>
      </c>
      <c r="D210" s="25">
        <f>IF(Calc!$A$207&gt;Calc!$P$2,"",Calc!H207)</f>
      </c>
      <c r="E210" s="25">
        <f>IF(Calc!$A$207&gt;Calc!$P$2,"",Calc!L207)</f>
      </c>
      <c r="F210" s="25">
        <f>IF(Calc!$A$207&gt;Calc!$P$2,"",Calc!J207)</f>
      </c>
      <c r="G210" s="25">
        <f>IF(Calc!$A$207&gt;Calc!$P$2,"",Calc!K207)</f>
      </c>
      <c r="H210" s="25">
        <f>IF(Calc!$A$207&gt;Calc!$P$2,"",Calc!M207)</f>
      </c>
      <c r="I210" s="25">
        <f>IF(Calc!$A$207&gt;Calc!$P$2,"",Calc!N207)</f>
      </c>
    </row>
    <row r="211" spans="1:9" x14ac:dyDescent="0.25">
      <c r="A211">
        <f>IF(Calc!$A$208&gt;Calc!$P$2,"",Calc!A208)</f>
      </c>
      <c r="B211" s="24">
        <f>IF(Calc!$A$208&gt;Calc!$P$2,"",EDATE(StartDate,Calc!A208))</f>
      </c>
      <c r="C211" s="25">
        <f>IF(Calc!$A$208&gt;Calc!$P$2,"",Calc!B208)</f>
      </c>
      <c r="D211" s="25">
        <f>IF(Calc!$A$208&gt;Calc!$P$2,"",Calc!H208)</f>
      </c>
      <c r="E211" s="25">
        <f>IF(Calc!$A$208&gt;Calc!$P$2,"",Calc!L208)</f>
      </c>
      <c r="F211" s="25">
        <f>IF(Calc!$A$208&gt;Calc!$P$2,"",Calc!J208)</f>
      </c>
      <c r="G211" s="25">
        <f>IF(Calc!$A$208&gt;Calc!$P$2,"",Calc!K208)</f>
      </c>
      <c r="H211" s="25">
        <f>IF(Calc!$A$208&gt;Calc!$P$2,"",Calc!M208)</f>
      </c>
      <c r="I211" s="25">
        <f>IF(Calc!$A$208&gt;Calc!$P$2,"",Calc!N208)</f>
      </c>
    </row>
    <row r="212" spans="1:9" x14ac:dyDescent="0.25">
      <c r="A212">
        <f>IF(Calc!$A$209&gt;Calc!$P$2,"",Calc!A209)</f>
      </c>
      <c r="B212" s="24">
        <f>IF(Calc!$A$209&gt;Calc!$P$2,"",EDATE(StartDate,Calc!A209))</f>
      </c>
      <c r="C212" s="25">
        <f>IF(Calc!$A$209&gt;Calc!$P$2,"",Calc!B209)</f>
      </c>
      <c r="D212" s="25">
        <f>IF(Calc!$A$209&gt;Calc!$P$2,"",Calc!H209)</f>
      </c>
      <c r="E212" s="25">
        <f>IF(Calc!$A$209&gt;Calc!$P$2,"",Calc!L209)</f>
      </c>
      <c r="F212" s="25">
        <f>IF(Calc!$A$209&gt;Calc!$P$2,"",Calc!J209)</f>
      </c>
      <c r="G212" s="25">
        <f>IF(Calc!$A$209&gt;Calc!$P$2,"",Calc!K209)</f>
      </c>
      <c r="H212" s="25">
        <f>IF(Calc!$A$209&gt;Calc!$P$2,"",Calc!M209)</f>
      </c>
      <c r="I212" s="25">
        <f>IF(Calc!$A$209&gt;Calc!$P$2,"",Calc!N209)</f>
      </c>
    </row>
    <row r="213" spans="1:9" x14ac:dyDescent="0.25">
      <c r="A213">
        <f>IF(Calc!$A$210&gt;Calc!$P$2,"",Calc!A210)</f>
      </c>
      <c r="B213" s="24">
        <f>IF(Calc!$A$210&gt;Calc!$P$2,"",EDATE(StartDate,Calc!A210))</f>
      </c>
      <c r="C213" s="25">
        <f>IF(Calc!$A$210&gt;Calc!$P$2,"",Calc!B210)</f>
      </c>
      <c r="D213" s="25">
        <f>IF(Calc!$A$210&gt;Calc!$P$2,"",Calc!H210)</f>
      </c>
      <c r="E213" s="25">
        <f>IF(Calc!$A$210&gt;Calc!$P$2,"",Calc!L210)</f>
      </c>
      <c r="F213" s="25">
        <f>IF(Calc!$A$210&gt;Calc!$P$2,"",Calc!J210)</f>
      </c>
      <c r="G213" s="25">
        <f>IF(Calc!$A$210&gt;Calc!$P$2,"",Calc!K210)</f>
      </c>
      <c r="H213" s="25">
        <f>IF(Calc!$A$210&gt;Calc!$P$2,"",Calc!M210)</f>
      </c>
      <c r="I213" s="25">
        <f>IF(Calc!$A$210&gt;Calc!$P$2,"",Calc!N210)</f>
      </c>
    </row>
    <row r="214" spans="1:9" x14ac:dyDescent="0.25">
      <c r="A214">
        <f>IF(Calc!$A$211&gt;Calc!$P$2,"",Calc!A211)</f>
      </c>
      <c r="B214" s="24">
        <f>IF(Calc!$A$211&gt;Calc!$P$2,"",EDATE(StartDate,Calc!A211))</f>
      </c>
      <c r="C214" s="25">
        <f>IF(Calc!$A$211&gt;Calc!$P$2,"",Calc!B211)</f>
      </c>
      <c r="D214" s="25">
        <f>IF(Calc!$A$211&gt;Calc!$P$2,"",Calc!H211)</f>
      </c>
      <c r="E214" s="25">
        <f>IF(Calc!$A$211&gt;Calc!$P$2,"",Calc!L211)</f>
      </c>
      <c r="F214" s="25">
        <f>IF(Calc!$A$211&gt;Calc!$P$2,"",Calc!J211)</f>
      </c>
      <c r="G214" s="25">
        <f>IF(Calc!$A$211&gt;Calc!$P$2,"",Calc!K211)</f>
      </c>
      <c r="H214" s="25">
        <f>IF(Calc!$A$211&gt;Calc!$P$2,"",Calc!M211)</f>
      </c>
      <c r="I214" s="25">
        <f>IF(Calc!$A$211&gt;Calc!$P$2,"",Calc!N211)</f>
      </c>
    </row>
    <row r="215" spans="1:9" x14ac:dyDescent="0.25">
      <c r="A215">
        <f>IF(Calc!$A$212&gt;Calc!$P$2,"",Calc!A212)</f>
      </c>
      <c r="B215" s="24">
        <f>IF(Calc!$A$212&gt;Calc!$P$2,"",EDATE(StartDate,Calc!A212))</f>
      </c>
      <c r="C215" s="25">
        <f>IF(Calc!$A$212&gt;Calc!$P$2,"",Calc!B212)</f>
      </c>
      <c r="D215" s="25">
        <f>IF(Calc!$A$212&gt;Calc!$P$2,"",Calc!H212)</f>
      </c>
      <c r="E215" s="25">
        <f>IF(Calc!$A$212&gt;Calc!$P$2,"",Calc!L212)</f>
      </c>
      <c r="F215" s="25">
        <f>IF(Calc!$A$212&gt;Calc!$P$2,"",Calc!J212)</f>
      </c>
      <c r="G215" s="25">
        <f>IF(Calc!$A$212&gt;Calc!$P$2,"",Calc!K212)</f>
      </c>
      <c r="H215" s="25">
        <f>IF(Calc!$A$212&gt;Calc!$P$2,"",Calc!M212)</f>
      </c>
      <c r="I215" s="25">
        <f>IF(Calc!$A$212&gt;Calc!$P$2,"",Calc!N212)</f>
      </c>
    </row>
    <row r="216" spans="1:9" x14ac:dyDescent="0.25">
      <c r="A216">
        <f>IF(Calc!$A$213&gt;Calc!$P$2,"",Calc!A213)</f>
      </c>
      <c r="B216" s="24">
        <f>IF(Calc!$A$213&gt;Calc!$P$2,"",EDATE(StartDate,Calc!A213))</f>
      </c>
      <c r="C216" s="25">
        <f>IF(Calc!$A$213&gt;Calc!$P$2,"",Calc!B213)</f>
      </c>
      <c r="D216" s="25">
        <f>IF(Calc!$A$213&gt;Calc!$P$2,"",Calc!H213)</f>
      </c>
      <c r="E216" s="25">
        <f>IF(Calc!$A$213&gt;Calc!$P$2,"",Calc!L213)</f>
      </c>
      <c r="F216" s="25">
        <f>IF(Calc!$A$213&gt;Calc!$P$2,"",Calc!J213)</f>
      </c>
      <c r="G216" s="25">
        <f>IF(Calc!$A$213&gt;Calc!$P$2,"",Calc!K213)</f>
      </c>
      <c r="H216" s="25">
        <f>IF(Calc!$A$213&gt;Calc!$P$2,"",Calc!M213)</f>
      </c>
      <c r="I216" s="25">
        <f>IF(Calc!$A$213&gt;Calc!$P$2,"",Calc!N213)</f>
      </c>
    </row>
    <row r="217" spans="1:9" x14ac:dyDescent="0.25">
      <c r="A217">
        <f>IF(Calc!$A$214&gt;Calc!$P$2,"",Calc!A214)</f>
      </c>
      <c r="B217" s="24">
        <f>IF(Calc!$A$214&gt;Calc!$P$2,"",EDATE(StartDate,Calc!A214))</f>
      </c>
      <c r="C217" s="25">
        <f>IF(Calc!$A$214&gt;Calc!$P$2,"",Calc!B214)</f>
      </c>
      <c r="D217" s="25">
        <f>IF(Calc!$A$214&gt;Calc!$P$2,"",Calc!H214)</f>
      </c>
      <c r="E217" s="25">
        <f>IF(Calc!$A$214&gt;Calc!$P$2,"",Calc!L214)</f>
      </c>
      <c r="F217" s="25">
        <f>IF(Calc!$A$214&gt;Calc!$P$2,"",Calc!J214)</f>
      </c>
      <c r="G217" s="25">
        <f>IF(Calc!$A$214&gt;Calc!$P$2,"",Calc!K214)</f>
      </c>
      <c r="H217" s="25">
        <f>IF(Calc!$A$214&gt;Calc!$P$2,"",Calc!M214)</f>
      </c>
      <c r="I217" s="25">
        <f>IF(Calc!$A$214&gt;Calc!$P$2,"",Calc!N214)</f>
      </c>
    </row>
    <row r="218" spans="1:9" x14ac:dyDescent="0.25">
      <c r="A218">
        <f>IF(Calc!$A$215&gt;Calc!$P$2,"",Calc!A215)</f>
      </c>
      <c r="B218" s="24">
        <f>IF(Calc!$A$215&gt;Calc!$P$2,"",EDATE(StartDate,Calc!A215))</f>
      </c>
      <c r="C218" s="25">
        <f>IF(Calc!$A$215&gt;Calc!$P$2,"",Calc!B215)</f>
      </c>
      <c r="D218" s="25">
        <f>IF(Calc!$A$215&gt;Calc!$P$2,"",Calc!H215)</f>
      </c>
      <c r="E218" s="25">
        <f>IF(Calc!$A$215&gt;Calc!$P$2,"",Calc!L215)</f>
      </c>
      <c r="F218" s="25">
        <f>IF(Calc!$A$215&gt;Calc!$P$2,"",Calc!J215)</f>
      </c>
      <c r="G218" s="25">
        <f>IF(Calc!$A$215&gt;Calc!$P$2,"",Calc!K215)</f>
      </c>
      <c r="H218" s="25">
        <f>IF(Calc!$A$215&gt;Calc!$P$2,"",Calc!M215)</f>
      </c>
      <c r="I218" s="25">
        <f>IF(Calc!$A$215&gt;Calc!$P$2,"",Calc!N215)</f>
      </c>
    </row>
    <row r="219" spans="1:9" x14ac:dyDescent="0.25">
      <c r="A219">
        <f>IF(Calc!$A$216&gt;Calc!$P$2,"",Calc!A216)</f>
      </c>
      <c r="B219" s="24">
        <f>IF(Calc!$A$216&gt;Calc!$P$2,"",EDATE(StartDate,Calc!A216))</f>
      </c>
      <c r="C219" s="25">
        <f>IF(Calc!$A$216&gt;Calc!$P$2,"",Calc!B216)</f>
      </c>
      <c r="D219" s="25">
        <f>IF(Calc!$A$216&gt;Calc!$P$2,"",Calc!H216)</f>
      </c>
      <c r="E219" s="25">
        <f>IF(Calc!$A$216&gt;Calc!$P$2,"",Calc!L216)</f>
      </c>
      <c r="F219" s="25">
        <f>IF(Calc!$A$216&gt;Calc!$P$2,"",Calc!J216)</f>
      </c>
      <c r="G219" s="25">
        <f>IF(Calc!$A$216&gt;Calc!$P$2,"",Calc!K216)</f>
      </c>
      <c r="H219" s="25">
        <f>IF(Calc!$A$216&gt;Calc!$P$2,"",Calc!M216)</f>
      </c>
      <c r="I219" s="25">
        <f>IF(Calc!$A$216&gt;Calc!$P$2,"",Calc!N216)</f>
      </c>
    </row>
    <row r="220" spans="1:9" x14ac:dyDescent="0.25">
      <c r="A220">
        <f>IF(Calc!$A$217&gt;Calc!$P$2,"",Calc!A217)</f>
      </c>
      <c r="B220" s="24">
        <f>IF(Calc!$A$217&gt;Calc!$P$2,"",EDATE(StartDate,Calc!A217))</f>
      </c>
      <c r="C220" s="25">
        <f>IF(Calc!$A$217&gt;Calc!$P$2,"",Calc!B217)</f>
      </c>
      <c r="D220" s="25">
        <f>IF(Calc!$A$217&gt;Calc!$P$2,"",Calc!H217)</f>
      </c>
      <c r="E220" s="25">
        <f>IF(Calc!$A$217&gt;Calc!$P$2,"",Calc!L217)</f>
      </c>
      <c r="F220" s="25">
        <f>IF(Calc!$A$217&gt;Calc!$P$2,"",Calc!J217)</f>
      </c>
      <c r="G220" s="25">
        <f>IF(Calc!$A$217&gt;Calc!$P$2,"",Calc!K217)</f>
      </c>
      <c r="H220" s="25">
        <f>IF(Calc!$A$217&gt;Calc!$P$2,"",Calc!M217)</f>
      </c>
      <c r="I220" s="25">
        <f>IF(Calc!$A$217&gt;Calc!$P$2,"",Calc!N217)</f>
      </c>
    </row>
    <row r="221" spans="1:9" x14ac:dyDescent="0.25">
      <c r="A221">
        <f>IF(Calc!$A$218&gt;Calc!$P$2,"",Calc!A218)</f>
      </c>
      <c r="B221" s="24">
        <f>IF(Calc!$A$218&gt;Calc!$P$2,"",EDATE(StartDate,Calc!A218))</f>
      </c>
      <c r="C221" s="25">
        <f>IF(Calc!$A$218&gt;Calc!$P$2,"",Calc!B218)</f>
      </c>
      <c r="D221" s="25">
        <f>IF(Calc!$A$218&gt;Calc!$P$2,"",Calc!H218)</f>
      </c>
      <c r="E221" s="25">
        <f>IF(Calc!$A$218&gt;Calc!$P$2,"",Calc!L218)</f>
      </c>
      <c r="F221" s="25">
        <f>IF(Calc!$A$218&gt;Calc!$P$2,"",Calc!J218)</f>
      </c>
      <c r="G221" s="25">
        <f>IF(Calc!$A$218&gt;Calc!$P$2,"",Calc!K218)</f>
      </c>
      <c r="H221" s="25">
        <f>IF(Calc!$A$218&gt;Calc!$P$2,"",Calc!M218)</f>
      </c>
      <c r="I221" s="25">
        <f>IF(Calc!$A$218&gt;Calc!$P$2,"",Calc!N218)</f>
      </c>
    </row>
    <row r="222" spans="1:9" x14ac:dyDescent="0.25">
      <c r="A222">
        <f>IF(Calc!$A$219&gt;Calc!$P$2,"",Calc!A219)</f>
      </c>
      <c r="B222" s="24">
        <f>IF(Calc!$A$219&gt;Calc!$P$2,"",EDATE(StartDate,Calc!A219))</f>
      </c>
      <c r="C222" s="25">
        <f>IF(Calc!$A$219&gt;Calc!$P$2,"",Calc!B219)</f>
      </c>
      <c r="D222" s="25">
        <f>IF(Calc!$A$219&gt;Calc!$P$2,"",Calc!H219)</f>
      </c>
      <c r="E222" s="25">
        <f>IF(Calc!$A$219&gt;Calc!$P$2,"",Calc!L219)</f>
      </c>
      <c r="F222" s="25">
        <f>IF(Calc!$A$219&gt;Calc!$P$2,"",Calc!J219)</f>
      </c>
      <c r="G222" s="25">
        <f>IF(Calc!$A$219&gt;Calc!$P$2,"",Calc!K219)</f>
      </c>
      <c r="H222" s="25">
        <f>IF(Calc!$A$219&gt;Calc!$P$2,"",Calc!M219)</f>
      </c>
      <c r="I222" s="25">
        <f>IF(Calc!$A$219&gt;Calc!$P$2,"",Calc!N219)</f>
      </c>
    </row>
    <row r="223" spans="1:9" x14ac:dyDescent="0.25">
      <c r="A223">
        <f>IF(Calc!$A$220&gt;Calc!$P$2,"",Calc!A220)</f>
      </c>
      <c r="B223" s="24">
        <f>IF(Calc!$A$220&gt;Calc!$P$2,"",EDATE(StartDate,Calc!A220))</f>
      </c>
      <c r="C223" s="25">
        <f>IF(Calc!$A$220&gt;Calc!$P$2,"",Calc!B220)</f>
      </c>
      <c r="D223" s="25">
        <f>IF(Calc!$A$220&gt;Calc!$P$2,"",Calc!H220)</f>
      </c>
      <c r="E223" s="25">
        <f>IF(Calc!$A$220&gt;Calc!$P$2,"",Calc!L220)</f>
      </c>
      <c r="F223" s="25">
        <f>IF(Calc!$A$220&gt;Calc!$P$2,"",Calc!J220)</f>
      </c>
      <c r="G223" s="25">
        <f>IF(Calc!$A$220&gt;Calc!$P$2,"",Calc!K220)</f>
      </c>
      <c r="H223" s="25">
        <f>IF(Calc!$A$220&gt;Calc!$P$2,"",Calc!M220)</f>
      </c>
      <c r="I223" s="25">
        <f>IF(Calc!$A$220&gt;Calc!$P$2,"",Calc!N220)</f>
      </c>
    </row>
    <row r="224" spans="1:9" x14ac:dyDescent="0.25">
      <c r="A224">
        <f>IF(Calc!$A$221&gt;Calc!$P$2,"",Calc!A221)</f>
      </c>
      <c r="B224" s="24">
        <f>IF(Calc!$A$221&gt;Calc!$P$2,"",EDATE(StartDate,Calc!A221))</f>
      </c>
      <c r="C224" s="25">
        <f>IF(Calc!$A$221&gt;Calc!$P$2,"",Calc!B221)</f>
      </c>
      <c r="D224" s="25">
        <f>IF(Calc!$A$221&gt;Calc!$P$2,"",Calc!H221)</f>
      </c>
      <c r="E224" s="25">
        <f>IF(Calc!$A$221&gt;Calc!$P$2,"",Calc!L221)</f>
      </c>
      <c r="F224" s="25">
        <f>IF(Calc!$A$221&gt;Calc!$P$2,"",Calc!J221)</f>
      </c>
      <c r="G224" s="25">
        <f>IF(Calc!$A$221&gt;Calc!$P$2,"",Calc!K221)</f>
      </c>
      <c r="H224" s="25">
        <f>IF(Calc!$A$221&gt;Calc!$P$2,"",Calc!M221)</f>
      </c>
      <c r="I224" s="25">
        <f>IF(Calc!$A$221&gt;Calc!$P$2,"",Calc!N221)</f>
      </c>
    </row>
    <row r="225" spans="1:9" x14ac:dyDescent="0.25">
      <c r="A225">
        <f>IF(Calc!$A$222&gt;Calc!$P$2,"",Calc!A222)</f>
      </c>
      <c r="B225" s="24">
        <f>IF(Calc!$A$222&gt;Calc!$P$2,"",EDATE(StartDate,Calc!A222))</f>
      </c>
      <c r="C225" s="25">
        <f>IF(Calc!$A$222&gt;Calc!$P$2,"",Calc!B222)</f>
      </c>
      <c r="D225" s="25">
        <f>IF(Calc!$A$222&gt;Calc!$P$2,"",Calc!H222)</f>
      </c>
      <c r="E225" s="25">
        <f>IF(Calc!$A$222&gt;Calc!$P$2,"",Calc!L222)</f>
      </c>
      <c r="F225" s="25">
        <f>IF(Calc!$A$222&gt;Calc!$P$2,"",Calc!J222)</f>
      </c>
      <c r="G225" s="25">
        <f>IF(Calc!$A$222&gt;Calc!$P$2,"",Calc!K222)</f>
      </c>
      <c r="H225" s="25">
        <f>IF(Calc!$A$222&gt;Calc!$P$2,"",Calc!M222)</f>
      </c>
      <c r="I225" s="25">
        <f>IF(Calc!$A$222&gt;Calc!$P$2,"",Calc!N222)</f>
      </c>
    </row>
    <row r="226" spans="1:9" x14ac:dyDescent="0.25">
      <c r="A226">
        <f>IF(Calc!$A$223&gt;Calc!$P$2,"",Calc!A223)</f>
      </c>
      <c r="B226" s="24">
        <f>IF(Calc!$A$223&gt;Calc!$P$2,"",EDATE(StartDate,Calc!A223))</f>
      </c>
      <c r="C226" s="25">
        <f>IF(Calc!$A$223&gt;Calc!$P$2,"",Calc!B223)</f>
      </c>
      <c r="D226" s="25">
        <f>IF(Calc!$A$223&gt;Calc!$P$2,"",Calc!H223)</f>
      </c>
      <c r="E226" s="25">
        <f>IF(Calc!$A$223&gt;Calc!$P$2,"",Calc!L223)</f>
      </c>
      <c r="F226" s="25">
        <f>IF(Calc!$A$223&gt;Calc!$P$2,"",Calc!J223)</f>
      </c>
      <c r="G226" s="25">
        <f>IF(Calc!$A$223&gt;Calc!$P$2,"",Calc!K223)</f>
      </c>
      <c r="H226" s="25">
        <f>IF(Calc!$A$223&gt;Calc!$P$2,"",Calc!M223)</f>
      </c>
      <c r="I226" s="25">
        <f>IF(Calc!$A$223&gt;Calc!$P$2,"",Calc!N223)</f>
      </c>
    </row>
    <row r="227" spans="1:9" x14ac:dyDescent="0.25">
      <c r="A227">
        <f>IF(Calc!$A$224&gt;Calc!$P$2,"",Calc!A224)</f>
      </c>
      <c r="B227" s="24">
        <f>IF(Calc!$A$224&gt;Calc!$P$2,"",EDATE(StartDate,Calc!A224))</f>
      </c>
      <c r="C227" s="25">
        <f>IF(Calc!$A$224&gt;Calc!$P$2,"",Calc!B224)</f>
      </c>
      <c r="D227" s="25">
        <f>IF(Calc!$A$224&gt;Calc!$P$2,"",Calc!H224)</f>
      </c>
      <c r="E227" s="25">
        <f>IF(Calc!$A$224&gt;Calc!$P$2,"",Calc!L224)</f>
      </c>
      <c r="F227" s="25">
        <f>IF(Calc!$A$224&gt;Calc!$P$2,"",Calc!J224)</f>
      </c>
      <c r="G227" s="25">
        <f>IF(Calc!$A$224&gt;Calc!$P$2,"",Calc!K224)</f>
      </c>
      <c r="H227" s="25">
        <f>IF(Calc!$A$224&gt;Calc!$P$2,"",Calc!M224)</f>
      </c>
      <c r="I227" s="25">
        <f>IF(Calc!$A$224&gt;Calc!$P$2,"",Calc!N224)</f>
      </c>
    </row>
    <row r="228" spans="1:9" x14ac:dyDescent="0.25">
      <c r="A228">
        <f>IF(Calc!$A$225&gt;Calc!$P$2,"",Calc!A225)</f>
      </c>
      <c r="B228" s="24">
        <f>IF(Calc!$A$225&gt;Calc!$P$2,"",EDATE(StartDate,Calc!A225))</f>
      </c>
      <c r="C228" s="25">
        <f>IF(Calc!$A$225&gt;Calc!$P$2,"",Calc!B225)</f>
      </c>
      <c r="D228" s="25">
        <f>IF(Calc!$A$225&gt;Calc!$P$2,"",Calc!H225)</f>
      </c>
      <c r="E228" s="25">
        <f>IF(Calc!$A$225&gt;Calc!$P$2,"",Calc!L225)</f>
      </c>
      <c r="F228" s="25">
        <f>IF(Calc!$A$225&gt;Calc!$P$2,"",Calc!J225)</f>
      </c>
      <c r="G228" s="25">
        <f>IF(Calc!$A$225&gt;Calc!$P$2,"",Calc!K225)</f>
      </c>
      <c r="H228" s="25">
        <f>IF(Calc!$A$225&gt;Calc!$P$2,"",Calc!M225)</f>
      </c>
      <c r="I228" s="25">
        <f>IF(Calc!$A$225&gt;Calc!$P$2,"",Calc!N225)</f>
      </c>
    </row>
    <row r="229" spans="1:9" x14ac:dyDescent="0.25">
      <c r="A229">
        <f>IF(Calc!$A$226&gt;Calc!$P$2,"",Calc!A226)</f>
      </c>
      <c r="B229" s="24">
        <f>IF(Calc!$A$226&gt;Calc!$P$2,"",EDATE(StartDate,Calc!A226))</f>
      </c>
      <c r="C229" s="25">
        <f>IF(Calc!$A$226&gt;Calc!$P$2,"",Calc!B226)</f>
      </c>
      <c r="D229" s="25">
        <f>IF(Calc!$A$226&gt;Calc!$P$2,"",Calc!H226)</f>
      </c>
      <c r="E229" s="25">
        <f>IF(Calc!$A$226&gt;Calc!$P$2,"",Calc!L226)</f>
      </c>
      <c r="F229" s="25">
        <f>IF(Calc!$A$226&gt;Calc!$P$2,"",Calc!J226)</f>
      </c>
      <c r="G229" s="25">
        <f>IF(Calc!$A$226&gt;Calc!$P$2,"",Calc!K226)</f>
      </c>
      <c r="H229" s="25">
        <f>IF(Calc!$A$226&gt;Calc!$P$2,"",Calc!M226)</f>
      </c>
      <c r="I229" s="25">
        <f>IF(Calc!$A$226&gt;Calc!$P$2,"",Calc!N226)</f>
      </c>
    </row>
    <row r="230" spans="1:9" x14ac:dyDescent="0.25">
      <c r="A230">
        <f>IF(Calc!$A$227&gt;Calc!$P$2,"",Calc!A227)</f>
      </c>
      <c r="B230" s="24">
        <f>IF(Calc!$A$227&gt;Calc!$P$2,"",EDATE(StartDate,Calc!A227))</f>
      </c>
      <c r="C230" s="25">
        <f>IF(Calc!$A$227&gt;Calc!$P$2,"",Calc!B227)</f>
      </c>
      <c r="D230" s="25">
        <f>IF(Calc!$A$227&gt;Calc!$P$2,"",Calc!H227)</f>
      </c>
      <c r="E230" s="25">
        <f>IF(Calc!$A$227&gt;Calc!$P$2,"",Calc!L227)</f>
      </c>
      <c r="F230" s="25">
        <f>IF(Calc!$A$227&gt;Calc!$P$2,"",Calc!J227)</f>
      </c>
      <c r="G230" s="25">
        <f>IF(Calc!$A$227&gt;Calc!$P$2,"",Calc!K227)</f>
      </c>
      <c r="H230" s="25">
        <f>IF(Calc!$A$227&gt;Calc!$P$2,"",Calc!M227)</f>
      </c>
      <c r="I230" s="25">
        <f>IF(Calc!$A$227&gt;Calc!$P$2,"",Calc!N227)</f>
      </c>
    </row>
    <row r="231" spans="1:9" x14ac:dyDescent="0.25">
      <c r="A231">
        <f>IF(Calc!$A$228&gt;Calc!$P$2,"",Calc!A228)</f>
      </c>
      <c r="B231" s="24">
        <f>IF(Calc!$A$228&gt;Calc!$P$2,"",EDATE(StartDate,Calc!A228))</f>
      </c>
      <c r="C231" s="25">
        <f>IF(Calc!$A$228&gt;Calc!$P$2,"",Calc!B228)</f>
      </c>
      <c r="D231" s="25">
        <f>IF(Calc!$A$228&gt;Calc!$P$2,"",Calc!H228)</f>
      </c>
      <c r="E231" s="25">
        <f>IF(Calc!$A$228&gt;Calc!$P$2,"",Calc!L228)</f>
      </c>
      <c r="F231" s="25">
        <f>IF(Calc!$A$228&gt;Calc!$P$2,"",Calc!J228)</f>
      </c>
      <c r="G231" s="25">
        <f>IF(Calc!$A$228&gt;Calc!$P$2,"",Calc!K228)</f>
      </c>
      <c r="H231" s="25">
        <f>IF(Calc!$A$228&gt;Calc!$P$2,"",Calc!M228)</f>
      </c>
      <c r="I231" s="25">
        <f>IF(Calc!$A$228&gt;Calc!$P$2,"",Calc!N228)</f>
      </c>
    </row>
    <row r="232" spans="1:9" x14ac:dyDescent="0.25">
      <c r="A232">
        <f>IF(Calc!$A$229&gt;Calc!$P$2,"",Calc!A229)</f>
      </c>
      <c r="B232" s="24">
        <f>IF(Calc!$A$229&gt;Calc!$P$2,"",EDATE(StartDate,Calc!A229))</f>
      </c>
      <c r="C232" s="25">
        <f>IF(Calc!$A$229&gt;Calc!$P$2,"",Calc!B229)</f>
      </c>
      <c r="D232" s="25">
        <f>IF(Calc!$A$229&gt;Calc!$P$2,"",Calc!H229)</f>
      </c>
      <c r="E232" s="25">
        <f>IF(Calc!$A$229&gt;Calc!$P$2,"",Calc!L229)</f>
      </c>
      <c r="F232" s="25">
        <f>IF(Calc!$A$229&gt;Calc!$P$2,"",Calc!J229)</f>
      </c>
      <c r="G232" s="25">
        <f>IF(Calc!$A$229&gt;Calc!$P$2,"",Calc!K229)</f>
      </c>
      <c r="H232" s="25">
        <f>IF(Calc!$A$229&gt;Calc!$P$2,"",Calc!M229)</f>
      </c>
      <c r="I232" s="25">
        <f>IF(Calc!$A$229&gt;Calc!$P$2,"",Calc!N229)</f>
      </c>
    </row>
    <row r="233" spans="1:9" x14ac:dyDescent="0.25">
      <c r="A233">
        <f>IF(Calc!$A$230&gt;Calc!$P$2,"",Calc!A230)</f>
      </c>
      <c r="B233" s="24">
        <f>IF(Calc!$A$230&gt;Calc!$P$2,"",EDATE(StartDate,Calc!A230))</f>
      </c>
      <c r="C233" s="25">
        <f>IF(Calc!$A$230&gt;Calc!$P$2,"",Calc!B230)</f>
      </c>
      <c r="D233" s="25">
        <f>IF(Calc!$A$230&gt;Calc!$P$2,"",Calc!H230)</f>
      </c>
      <c r="E233" s="25">
        <f>IF(Calc!$A$230&gt;Calc!$P$2,"",Calc!L230)</f>
      </c>
      <c r="F233" s="25">
        <f>IF(Calc!$A$230&gt;Calc!$P$2,"",Calc!J230)</f>
      </c>
      <c r="G233" s="25">
        <f>IF(Calc!$A$230&gt;Calc!$P$2,"",Calc!K230)</f>
      </c>
      <c r="H233" s="25">
        <f>IF(Calc!$A$230&gt;Calc!$P$2,"",Calc!M230)</f>
      </c>
      <c r="I233" s="25">
        <f>IF(Calc!$A$230&gt;Calc!$P$2,"",Calc!N230)</f>
      </c>
    </row>
    <row r="234" spans="1:9" x14ac:dyDescent="0.25">
      <c r="A234">
        <f>IF(Calc!$A$231&gt;Calc!$P$2,"",Calc!A231)</f>
      </c>
      <c r="B234" s="24">
        <f>IF(Calc!$A$231&gt;Calc!$P$2,"",EDATE(StartDate,Calc!A231))</f>
      </c>
      <c r="C234" s="25">
        <f>IF(Calc!$A$231&gt;Calc!$P$2,"",Calc!B231)</f>
      </c>
      <c r="D234" s="25">
        <f>IF(Calc!$A$231&gt;Calc!$P$2,"",Calc!H231)</f>
      </c>
      <c r="E234" s="25">
        <f>IF(Calc!$A$231&gt;Calc!$P$2,"",Calc!L231)</f>
      </c>
      <c r="F234" s="25">
        <f>IF(Calc!$A$231&gt;Calc!$P$2,"",Calc!J231)</f>
      </c>
      <c r="G234" s="25">
        <f>IF(Calc!$A$231&gt;Calc!$P$2,"",Calc!K231)</f>
      </c>
      <c r="H234" s="25">
        <f>IF(Calc!$A$231&gt;Calc!$P$2,"",Calc!M231)</f>
      </c>
      <c r="I234" s="25">
        <f>IF(Calc!$A$231&gt;Calc!$P$2,"",Calc!N231)</f>
      </c>
    </row>
    <row r="235" spans="1:9" x14ac:dyDescent="0.25">
      <c r="A235">
        <f>IF(Calc!$A$232&gt;Calc!$P$2,"",Calc!A232)</f>
      </c>
      <c r="B235" s="24">
        <f>IF(Calc!$A$232&gt;Calc!$P$2,"",EDATE(StartDate,Calc!A232))</f>
      </c>
      <c r="C235" s="25">
        <f>IF(Calc!$A$232&gt;Calc!$P$2,"",Calc!B232)</f>
      </c>
      <c r="D235" s="25">
        <f>IF(Calc!$A$232&gt;Calc!$P$2,"",Calc!H232)</f>
      </c>
      <c r="E235" s="25">
        <f>IF(Calc!$A$232&gt;Calc!$P$2,"",Calc!L232)</f>
      </c>
      <c r="F235" s="25">
        <f>IF(Calc!$A$232&gt;Calc!$P$2,"",Calc!J232)</f>
      </c>
      <c r="G235" s="25">
        <f>IF(Calc!$A$232&gt;Calc!$P$2,"",Calc!K232)</f>
      </c>
      <c r="H235" s="25">
        <f>IF(Calc!$A$232&gt;Calc!$P$2,"",Calc!M232)</f>
      </c>
      <c r="I235" s="25">
        <f>IF(Calc!$A$232&gt;Calc!$P$2,"",Calc!N232)</f>
      </c>
    </row>
    <row r="236" spans="1:9" x14ac:dyDescent="0.25">
      <c r="A236">
        <f>IF(Calc!$A$233&gt;Calc!$P$2,"",Calc!A233)</f>
      </c>
      <c r="B236" s="24">
        <f>IF(Calc!$A$233&gt;Calc!$P$2,"",EDATE(StartDate,Calc!A233))</f>
      </c>
      <c r="C236" s="25">
        <f>IF(Calc!$A$233&gt;Calc!$P$2,"",Calc!B233)</f>
      </c>
      <c r="D236" s="25">
        <f>IF(Calc!$A$233&gt;Calc!$P$2,"",Calc!H233)</f>
      </c>
      <c r="E236" s="25">
        <f>IF(Calc!$A$233&gt;Calc!$P$2,"",Calc!L233)</f>
      </c>
      <c r="F236" s="25">
        <f>IF(Calc!$A$233&gt;Calc!$P$2,"",Calc!J233)</f>
      </c>
      <c r="G236" s="25">
        <f>IF(Calc!$A$233&gt;Calc!$P$2,"",Calc!K233)</f>
      </c>
      <c r="H236" s="25">
        <f>IF(Calc!$A$233&gt;Calc!$P$2,"",Calc!M233)</f>
      </c>
      <c r="I236" s="25">
        <f>IF(Calc!$A$233&gt;Calc!$P$2,"",Calc!N233)</f>
      </c>
    </row>
    <row r="237" spans="1:9" x14ac:dyDescent="0.25">
      <c r="A237">
        <f>IF(Calc!$A$234&gt;Calc!$P$2,"",Calc!A234)</f>
      </c>
      <c r="B237" s="24">
        <f>IF(Calc!$A$234&gt;Calc!$P$2,"",EDATE(StartDate,Calc!A234))</f>
      </c>
      <c r="C237" s="25">
        <f>IF(Calc!$A$234&gt;Calc!$P$2,"",Calc!B234)</f>
      </c>
      <c r="D237" s="25">
        <f>IF(Calc!$A$234&gt;Calc!$P$2,"",Calc!H234)</f>
      </c>
      <c r="E237" s="25">
        <f>IF(Calc!$A$234&gt;Calc!$P$2,"",Calc!L234)</f>
      </c>
      <c r="F237" s="25">
        <f>IF(Calc!$A$234&gt;Calc!$P$2,"",Calc!J234)</f>
      </c>
      <c r="G237" s="25">
        <f>IF(Calc!$A$234&gt;Calc!$P$2,"",Calc!K234)</f>
      </c>
      <c r="H237" s="25">
        <f>IF(Calc!$A$234&gt;Calc!$P$2,"",Calc!M234)</f>
      </c>
      <c r="I237" s="25">
        <f>IF(Calc!$A$234&gt;Calc!$P$2,"",Calc!N234)</f>
      </c>
    </row>
    <row r="238" spans="1:9" x14ac:dyDescent="0.25">
      <c r="A238">
        <f>IF(Calc!$A$235&gt;Calc!$P$2,"",Calc!A235)</f>
      </c>
      <c r="B238" s="24">
        <f>IF(Calc!$A$235&gt;Calc!$P$2,"",EDATE(StartDate,Calc!A235))</f>
      </c>
      <c r="C238" s="25">
        <f>IF(Calc!$A$235&gt;Calc!$P$2,"",Calc!B235)</f>
      </c>
      <c r="D238" s="25">
        <f>IF(Calc!$A$235&gt;Calc!$P$2,"",Calc!H235)</f>
      </c>
      <c r="E238" s="25">
        <f>IF(Calc!$A$235&gt;Calc!$P$2,"",Calc!L235)</f>
      </c>
      <c r="F238" s="25">
        <f>IF(Calc!$A$235&gt;Calc!$P$2,"",Calc!J235)</f>
      </c>
      <c r="G238" s="25">
        <f>IF(Calc!$A$235&gt;Calc!$P$2,"",Calc!K235)</f>
      </c>
      <c r="H238" s="25">
        <f>IF(Calc!$A$235&gt;Calc!$P$2,"",Calc!M235)</f>
      </c>
      <c r="I238" s="25">
        <f>IF(Calc!$A$235&gt;Calc!$P$2,"",Calc!N235)</f>
      </c>
    </row>
    <row r="239" spans="1:9" x14ac:dyDescent="0.25">
      <c r="A239">
        <f>IF(Calc!$A$236&gt;Calc!$P$2,"",Calc!A236)</f>
      </c>
      <c r="B239" s="24">
        <f>IF(Calc!$A$236&gt;Calc!$P$2,"",EDATE(StartDate,Calc!A236))</f>
      </c>
      <c r="C239" s="25">
        <f>IF(Calc!$A$236&gt;Calc!$P$2,"",Calc!B236)</f>
      </c>
      <c r="D239" s="25">
        <f>IF(Calc!$A$236&gt;Calc!$P$2,"",Calc!H236)</f>
      </c>
      <c r="E239" s="25">
        <f>IF(Calc!$A$236&gt;Calc!$P$2,"",Calc!L236)</f>
      </c>
      <c r="F239" s="25">
        <f>IF(Calc!$A$236&gt;Calc!$P$2,"",Calc!J236)</f>
      </c>
      <c r="G239" s="25">
        <f>IF(Calc!$A$236&gt;Calc!$P$2,"",Calc!K236)</f>
      </c>
      <c r="H239" s="25">
        <f>IF(Calc!$A$236&gt;Calc!$P$2,"",Calc!M236)</f>
      </c>
      <c r="I239" s="25">
        <f>IF(Calc!$A$236&gt;Calc!$P$2,"",Calc!N236)</f>
      </c>
    </row>
    <row r="240" spans="1:9" x14ac:dyDescent="0.25">
      <c r="A240">
        <f>IF(Calc!$A$237&gt;Calc!$P$2,"",Calc!A237)</f>
      </c>
      <c r="B240" s="24">
        <f>IF(Calc!$A$237&gt;Calc!$P$2,"",EDATE(StartDate,Calc!A237))</f>
      </c>
      <c r="C240" s="25">
        <f>IF(Calc!$A$237&gt;Calc!$P$2,"",Calc!B237)</f>
      </c>
      <c r="D240" s="25">
        <f>IF(Calc!$A$237&gt;Calc!$P$2,"",Calc!H237)</f>
      </c>
      <c r="E240" s="25">
        <f>IF(Calc!$A$237&gt;Calc!$P$2,"",Calc!L237)</f>
      </c>
      <c r="F240" s="25">
        <f>IF(Calc!$A$237&gt;Calc!$P$2,"",Calc!J237)</f>
      </c>
      <c r="G240" s="25">
        <f>IF(Calc!$A$237&gt;Calc!$P$2,"",Calc!K237)</f>
      </c>
      <c r="H240" s="25">
        <f>IF(Calc!$A$237&gt;Calc!$P$2,"",Calc!M237)</f>
      </c>
      <c r="I240" s="25">
        <f>IF(Calc!$A$237&gt;Calc!$P$2,"",Calc!N237)</f>
      </c>
    </row>
    <row r="241" spans="1:9" x14ac:dyDescent="0.25">
      <c r="A241">
        <f>IF(Calc!$A$238&gt;Calc!$P$2,"",Calc!A238)</f>
      </c>
      <c r="B241" s="24">
        <f>IF(Calc!$A$238&gt;Calc!$P$2,"",EDATE(StartDate,Calc!A238))</f>
      </c>
      <c r="C241" s="25">
        <f>IF(Calc!$A$238&gt;Calc!$P$2,"",Calc!B238)</f>
      </c>
      <c r="D241" s="25">
        <f>IF(Calc!$A$238&gt;Calc!$P$2,"",Calc!H238)</f>
      </c>
      <c r="E241" s="25">
        <f>IF(Calc!$A$238&gt;Calc!$P$2,"",Calc!L238)</f>
      </c>
      <c r="F241" s="25">
        <f>IF(Calc!$A$238&gt;Calc!$P$2,"",Calc!J238)</f>
      </c>
      <c r="G241" s="25">
        <f>IF(Calc!$A$238&gt;Calc!$P$2,"",Calc!K238)</f>
      </c>
      <c r="H241" s="25">
        <f>IF(Calc!$A$238&gt;Calc!$P$2,"",Calc!M238)</f>
      </c>
      <c r="I241" s="25">
        <f>IF(Calc!$A$238&gt;Calc!$P$2,"",Calc!N238)</f>
      </c>
    </row>
    <row r="242" spans="1:9" x14ac:dyDescent="0.25">
      <c r="A242">
        <f>IF(Calc!$A$239&gt;Calc!$P$2,"",Calc!A239)</f>
      </c>
      <c r="B242" s="24">
        <f>IF(Calc!$A$239&gt;Calc!$P$2,"",EDATE(StartDate,Calc!A239))</f>
      </c>
      <c r="C242" s="25">
        <f>IF(Calc!$A$239&gt;Calc!$P$2,"",Calc!B239)</f>
      </c>
      <c r="D242" s="25">
        <f>IF(Calc!$A$239&gt;Calc!$P$2,"",Calc!H239)</f>
      </c>
      <c r="E242" s="25">
        <f>IF(Calc!$A$239&gt;Calc!$P$2,"",Calc!L239)</f>
      </c>
      <c r="F242" s="25">
        <f>IF(Calc!$A$239&gt;Calc!$P$2,"",Calc!J239)</f>
      </c>
      <c r="G242" s="25">
        <f>IF(Calc!$A$239&gt;Calc!$P$2,"",Calc!K239)</f>
      </c>
      <c r="H242" s="25">
        <f>IF(Calc!$A$239&gt;Calc!$P$2,"",Calc!M239)</f>
      </c>
      <c r="I242" s="25">
        <f>IF(Calc!$A$239&gt;Calc!$P$2,"",Calc!N239)</f>
      </c>
    </row>
    <row r="243" spans="1:9" x14ac:dyDescent="0.25">
      <c r="A243">
        <f>IF(Calc!$A$240&gt;Calc!$P$2,"",Calc!A240)</f>
      </c>
      <c r="B243" s="24">
        <f>IF(Calc!$A$240&gt;Calc!$P$2,"",EDATE(StartDate,Calc!A240))</f>
      </c>
      <c r="C243" s="25">
        <f>IF(Calc!$A$240&gt;Calc!$P$2,"",Calc!B240)</f>
      </c>
      <c r="D243" s="25">
        <f>IF(Calc!$A$240&gt;Calc!$P$2,"",Calc!H240)</f>
      </c>
      <c r="E243" s="25">
        <f>IF(Calc!$A$240&gt;Calc!$P$2,"",Calc!L240)</f>
      </c>
      <c r="F243" s="25">
        <f>IF(Calc!$A$240&gt;Calc!$P$2,"",Calc!J240)</f>
      </c>
      <c r="G243" s="25">
        <f>IF(Calc!$A$240&gt;Calc!$P$2,"",Calc!K240)</f>
      </c>
      <c r="H243" s="25">
        <f>IF(Calc!$A$240&gt;Calc!$P$2,"",Calc!M240)</f>
      </c>
      <c r="I243" s="25">
        <f>IF(Calc!$A$240&gt;Calc!$P$2,"",Calc!N240)</f>
      </c>
    </row>
    <row r="244" spans="1:9" x14ac:dyDescent="0.25">
      <c r="A244">
        <f>IF(Calc!$A$241&gt;Calc!$P$2,"",Calc!A241)</f>
      </c>
      <c r="B244" s="24">
        <f>IF(Calc!$A$241&gt;Calc!$P$2,"",EDATE(StartDate,Calc!A241))</f>
      </c>
      <c r="C244" s="25">
        <f>IF(Calc!$A$241&gt;Calc!$P$2,"",Calc!B241)</f>
      </c>
      <c r="D244" s="25">
        <f>IF(Calc!$A$241&gt;Calc!$P$2,"",Calc!H241)</f>
      </c>
      <c r="E244" s="25">
        <f>IF(Calc!$A$241&gt;Calc!$P$2,"",Calc!L241)</f>
      </c>
      <c r="F244" s="25">
        <f>IF(Calc!$A$241&gt;Calc!$P$2,"",Calc!J241)</f>
      </c>
      <c r="G244" s="25">
        <f>IF(Calc!$A$241&gt;Calc!$P$2,"",Calc!K241)</f>
      </c>
      <c r="H244" s="25">
        <f>IF(Calc!$A$241&gt;Calc!$P$2,"",Calc!M241)</f>
      </c>
      <c r="I244" s="25">
        <f>IF(Calc!$A$241&gt;Calc!$P$2,"",Calc!N241)</f>
      </c>
    </row>
    <row r="245" spans="1:9" x14ac:dyDescent="0.25">
      <c r="A245">
        <f>IF(Calc!$A$242&gt;Calc!$P$2,"",Calc!A242)</f>
      </c>
      <c r="B245" s="24">
        <f>IF(Calc!$A$242&gt;Calc!$P$2,"",EDATE(StartDate,Calc!A242))</f>
      </c>
      <c r="C245" s="25">
        <f>IF(Calc!$A$242&gt;Calc!$P$2,"",Calc!B242)</f>
      </c>
      <c r="D245" s="25">
        <f>IF(Calc!$A$242&gt;Calc!$P$2,"",Calc!H242)</f>
      </c>
      <c r="E245" s="25">
        <f>IF(Calc!$A$242&gt;Calc!$P$2,"",Calc!L242)</f>
      </c>
      <c r="F245" s="25">
        <f>IF(Calc!$A$242&gt;Calc!$P$2,"",Calc!J242)</f>
      </c>
      <c r="G245" s="25">
        <f>IF(Calc!$A$242&gt;Calc!$P$2,"",Calc!K242)</f>
      </c>
      <c r="H245" s="25">
        <f>IF(Calc!$A$242&gt;Calc!$P$2,"",Calc!M242)</f>
      </c>
      <c r="I245" s="25">
        <f>IF(Calc!$A$242&gt;Calc!$P$2,"",Calc!N242)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2"/>
  <sheetFormatPr defaultRowHeight="15" outlineLevelRow="0" outlineLevelCol="0" x14ac:dyDescent="55"/>
  <sheetData>
    <row r="1" spans="1:20" x14ac:dyDescent="0.25">
      <c r="A1" t="s">
        <v>59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61</v>
      </c>
      <c r="I1" t="s">
        <v>73</v>
      </c>
      <c r="J1" t="s">
        <v>63</v>
      </c>
      <c r="K1" t="s">
        <v>64</v>
      </c>
      <c r="L1" t="s">
        <v>62</v>
      </c>
      <c r="M1" t="s">
        <v>74</v>
      </c>
      <c r="N1" t="s">
        <v>75</v>
      </c>
      <c r="P1" t="s">
        <v>76</v>
      </c>
      <c r="Q1" t="s">
        <v>77</v>
      </c>
      <c r="R1" t="s">
        <v>78</v>
      </c>
      <c r="S1" t="s">
        <v>79</v>
      </c>
      <c r="T1" t="s">
        <v>80</v>
      </c>
    </row>
    <row r="2" spans="1:20" x14ac:dyDescent="0.25">
      <c r="A2">
        <v>0</v>
      </c>
      <c r="B2">
        <f>IF(A2&gt;$P$2,0,IF(A2=0,LandCost,IF(A2&lt;=BuildMonths,(HardCosts+HardCosts*ContingencyPct)*IF(BuildMonths=1,1,SIN(PI()*(A2-0.5)/BuildMonths)^2*2/BuildMonths)+SoftCosts/BuildMonths,0)))</f>
      </c>
      <c r="C2">
        <f>B2</f>
      </c>
      <c r="D2">
        <f>IF(A2&gt;=$P$2,0,D3+B3*(1+$R$2)^($P$2-A2-1))</f>
      </c>
      <c r="E2">
        <f>IF(A2&gt;$P$2,0,(1+$R$2)^($P$2-A2))</f>
      </c>
      <c r="F2">
        <f>IF(A2&gt;$P$2,0,(C2*E2+D2)/(LoanToCost+(1-LoanToCost)*E2))</f>
      </c>
      <c r="G2">
        <f>IF(A2&gt;$P$2,FALSE,AND((1-LoanToCost)*F2&gt;0-$T$2,(1-LoanToCost)*F2&lt;=C2+$T$2))</f>
      </c>
      <c r="H2">
        <f>MIN(B2,MAX(0,(1-LoanToCost)*$S$2-0))</f>
      </c>
      <c r="I2">
        <f>0+H2</f>
      </c>
      <c r="J2">
        <f>IF(A2&gt;$P$2,0,0*$R$2)</f>
      </c>
      <c r="K2">
        <f>0+B2-H2+J2</f>
      </c>
      <c r="L2">
        <f>B2-H2+J2</f>
      </c>
      <c r="M2">
        <f>-H2+IF(A2=$P$2,NetProceeds-$Q$2,0)</f>
      </c>
      <c r="N2">
        <f>-B2+IF(A2=$P$2,NetProceeds,0)</f>
      </c>
      <c r="P2">
        <f>BuildMonths+LeaseUpMonths</f>
      </c>
      <c r="Q2">
        <f>INDEX(K2:K242,P2+1)</f>
      </c>
      <c r="R2">
        <f>InterestRate/12</f>
      </c>
      <c r="S2">
        <f>IFERROR(INDEX(F2:F242,MATCH(TRUE,G2:G242,0)),C242)</f>
      </c>
      <c r="T2">
        <f>1E-9*MAX(1,C242)</f>
      </c>
    </row>
    <row r="3" spans="1:14" x14ac:dyDescent="0.25">
      <c r="A3">
        <v>1</v>
      </c>
      <c r="B3">
        <f>IF(A3&gt;$P$2,0,IF(A3=0,LandCost,IF(A3&lt;=BuildMonths,(HardCosts+HardCosts*ContingencyPct)*IF(BuildMonths=1,1,SIN(PI()*(A3-0.5)/BuildMonths)^2*2/BuildMonths)+SoftCosts/BuildMonths,0)))</f>
      </c>
      <c r="C3">
        <f>C2+B3</f>
      </c>
      <c r="D3">
        <f>IF(A3&gt;=$P$2,0,D4+B4*(1+$R$2)^($P$2-A3-1))</f>
      </c>
      <c r="E3">
        <f>IF(A3&gt;$P$2,0,(1+$R$2)^($P$2-A3))</f>
      </c>
      <c r="F3">
        <f>IF(A3&gt;$P$2,0,(C3*E3+D3)/(LoanToCost+(1-LoanToCost)*E3))</f>
      </c>
      <c r="G3">
        <f>IF(A3&gt;$P$2,FALSE,AND((1-LoanToCost)*F3&gt;C2-$T$2,(1-LoanToCost)*F3&lt;=C3+$T$2))</f>
      </c>
      <c r="H3">
        <f>MIN(B3,MAX(0,(1-LoanToCost)*$S$2-I2))</f>
      </c>
      <c r="I3">
        <f>I2+H3</f>
      </c>
      <c r="J3">
        <f>IF(A3&gt;$P$2,0,K2*$R$2)</f>
      </c>
      <c r="K3">
        <f>K2+B3-H3+J3</f>
      </c>
      <c r="L3">
        <f>B3-H3+J3</f>
      </c>
      <c r="M3">
        <f>-H3+IF(A3=$P$2,NetProceeds-$Q$2,0)</f>
      </c>
      <c r="N3">
        <f>-B3+IF(A3=$P$2,NetProceeds,0)</f>
      </c>
    </row>
    <row r="4" spans="1:14" x14ac:dyDescent="0.25">
      <c r="A4">
        <v>2</v>
      </c>
      <c r="B4">
        <f>IF(A4&gt;$P$2,0,IF(A4=0,LandCost,IF(A4&lt;=BuildMonths,(HardCosts+HardCosts*ContingencyPct)*IF(BuildMonths=1,1,SIN(PI()*(A4-0.5)/BuildMonths)^2*2/BuildMonths)+SoftCosts/BuildMonths,0)))</f>
      </c>
      <c r="C4">
        <f>C3+B4</f>
      </c>
      <c r="D4">
        <f>IF(A4&gt;=$P$2,0,D5+B5*(1+$R$2)^($P$2-A4-1))</f>
      </c>
      <c r="E4">
        <f>IF(A4&gt;$P$2,0,(1+$R$2)^($P$2-A4))</f>
      </c>
      <c r="F4">
        <f>IF(A4&gt;$P$2,0,(C4*E4+D4)/(LoanToCost+(1-LoanToCost)*E4))</f>
      </c>
      <c r="G4">
        <f>IF(A4&gt;$P$2,FALSE,AND((1-LoanToCost)*F4&gt;C3-$T$2,(1-LoanToCost)*F4&lt;=C4+$T$2))</f>
      </c>
      <c r="H4">
        <f>MIN(B4,MAX(0,(1-LoanToCost)*$S$2-I3))</f>
      </c>
      <c r="I4">
        <f>I3+H4</f>
      </c>
      <c r="J4">
        <f>IF(A4&gt;$P$2,0,K3*$R$2)</f>
      </c>
      <c r="K4">
        <f>K3+B4-H4+J4</f>
      </c>
      <c r="L4">
        <f>B4-H4+J4</f>
      </c>
      <c r="M4">
        <f>-H4+IF(A4=$P$2,NetProceeds-$Q$2,0)</f>
      </c>
      <c r="N4">
        <f>-B4+IF(A4=$P$2,NetProceeds,0)</f>
      </c>
    </row>
    <row r="5" spans="1:14" x14ac:dyDescent="0.25">
      <c r="A5">
        <v>3</v>
      </c>
      <c r="B5">
        <f>IF(A5&gt;$P$2,0,IF(A5=0,LandCost,IF(A5&lt;=BuildMonths,(HardCosts+HardCosts*ContingencyPct)*IF(BuildMonths=1,1,SIN(PI()*(A5-0.5)/BuildMonths)^2*2/BuildMonths)+SoftCosts/BuildMonths,0)))</f>
      </c>
      <c r="C5">
        <f>C4+B5</f>
      </c>
      <c r="D5">
        <f>IF(A5&gt;=$P$2,0,D6+B6*(1+$R$2)^($P$2-A5-1))</f>
      </c>
      <c r="E5">
        <f>IF(A5&gt;$P$2,0,(1+$R$2)^($P$2-A5))</f>
      </c>
      <c r="F5">
        <f>IF(A5&gt;$P$2,0,(C5*E5+D5)/(LoanToCost+(1-LoanToCost)*E5))</f>
      </c>
      <c r="G5">
        <f>IF(A5&gt;$P$2,FALSE,AND((1-LoanToCost)*F5&gt;C4-$T$2,(1-LoanToCost)*F5&lt;=C5+$T$2))</f>
      </c>
      <c r="H5">
        <f>MIN(B5,MAX(0,(1-LoanToCost)*$S$2-I4))</f>
      </c>
      <c r="I5">
        <f>I4+H5</f>
      </c>
      <c r="J5">
        <f>IF(A5&gt;$P$2,0,K4*$R$2)</f>
      </c>
      <c r="K5">
        <f>K4+B5-H5+J5</f>
      </c>
      <c r="L5">
        <f>B5-H5+J5</f>
      </c>
      <c r="M5">
        <f>-H5+IF(A5=$P$2,NetProceeds-$Q$2,0)</f>
      </c>
      <c r="N5">
        <f>-B5+IF(A5=$P$2,NetProceeds,0)</f>
      </c>
    </row>
    <row r="6" spans="1:14" x14ac:dyDescent="0.25">
      <c r="A6">
        <v>4</v>
      </c>
      <c r="B6">
        <f>IF(A6&gt;$P$2,0,IF(A6=0,LandCost,IF(A6&lt;=BuildMonths,(HardCosts+HardCosts*ContingencyPct)*IF(BuildMonths=1,1,SIN(PI()*(A6-0.5)/BuildMonths)^2*2/BuildMonths)+SoftCosts/BuildMonths,0)))</f>
      </c>
      <c r="C6">
        <f>C5+B6</f>
      </c>
      <c r="D6">
        <f>IF(A6&gt;=$P$2,0,D7+B7*(1+$R$2)^($P$2-A6-1))</f>
      </c>
      <c r="E6">
        <f>IF(A6&gt;$P$2,0,(1+$R$2)^($P$2-A6))</f>
      </c>
      <c r="F6">
        <f>IF(A6&gt;$P$2,0,(C6*E6+D6)/(LoanToCost+(1-LoanToCost)*E6))</f>
      </c>
      <c r="G6">
        <f>IF(A6&gt;$P$2,FALSE,AND((1-LoanToCost)*F6&gt;C5-$T$2,(1-LoanToCost)*F6&lt;=C6+$T$2))</f>
      </c>
      <c r="H6">
        <f>MIN(B6,MAX(0,(1-LoanToCost)*$S$2-I5))</f>
      </c>
      <c r="I6">
        <f>I5+H6</f>
      </c>
      <c r="J6">
        <f>IF(A6&gt;$P$2,0,K5*$R$2)</f>
      </c>
      <c r="K6">
        <f>K5+B6-H6+J6</f>
      </c>
      <c r="L6">
        <f>B6-H6+J6</f>
      </c>
      <c r="M6">
        <f>-H6+IF(A6=$P$2,NetProceeds-$Q$2,0)</f>
      </c>
      <c r="N6">
        <f>-B6+IF(A6=$P$2,NetProceeds,0)</f>
      </c>
    </row>
    <row r="7" spans="1:14" x14ac:dyDescent="0.25">
      <c r="A7">
        <v>5</v>
      </c>
      <c r="B7">
        <f>IF(A7&gt;$P$2,0,IF(A7=0,LandCost,IF(A7&lt;=BuildMonths,(HardCosts+HardCosts*ContingencyPct)*IF(BuildMonths=1,1,SIN(PI()*(A7-0.5)/BuildMonths)^2*2/BuildMonths)+SoftCosts/BuildMonths,0)))</f>
      </c>
      <c r="C7">
        <f>C6+B7</f>
      </c>
      <c r="D7">
        <f>IF(A7&gt;=$P$2,0,D8+B8*(1+$R$2)^($P$2-A7-1))</f>
      </c>
      <c r="E7">
        <f>IF(A7&gt;$P$2,0,(1+$R$2)^($P$2-A7))</f>
      </c>
      <c r="F7">
        <f>IF(A7&gt;$P$2,0,(C7*E7+D7)/(LoanToCost+(1-LoanToCost)*E7))</f>
      </c>
      <c r="G7">
        <f>IF(A7&gt;$P$2,FALSE,AND((1-LoanToCost)*F7&gt;C6-$T$2,(1-LoanToCost)*F7&lt;=C7+$T$2))</f>
      </c>
      <c r="H7">
        <f>MIN(B7,MAX(0,(1-LoanToCost)*$S$2-I6))</f>
      </c>
      <c r="I7">
        <f>I6+H7</f>
      </c>
      <c r="J7">
        <f>IF(A7&gt;$P$2,0,K6*$R$2)</f>
      </c>
      <c r="K7">
        <f>K6+B7-H7+J7</f>
      </c>
      <c r="L7">
        <f>B7-H7+J7</f>
      </c>
      <c r="M7">
        <f>-H7+IF(A7=$P$2,NetProceeds-$Q$2,0)</f>
      </c>
      <c r="N7">
        <f>-B7+IF(A7=$P$2,NetProceeds,0)</f>
      </c>
    </row>
    <row r="8" spans="1:14" x14ac:dyDescent="0.25">
      <c r="A8">
        <v>6</v>
      </c>
      <c r="B8">
        <f>IF(A8&gt;$P$2,0,IF(A8=0,LandCost,IF(A8&lt;=BuildMonths,(HardCosts+HardCosts*ContingencyPct)*IF(BuildMonths=1,1,SIN(PI()*(A8-0.5)/BuildMonths)^2*2/BuildMonths)+SoftCosts/BuildMonths,0)))</f>
      </c>
      <c r="C8">
        <f>C7+B8</f>
      </c>
      <c r="D8">
        <f>IF(A8&gt;=$P$2,0,D9+B9*(1+$R$2)^($P$2-A8-1))</f>
      </c>
      <c r="E8">
        <f>IF(A8&gt;$P$2,0,(1+$R$2)^($P$2-A8))</f>
      </c>
      <c r="F8">
        <f>IF(A8&gt;$P$2,0,(C8*E8+D8)/(LoanToCost+(1-LoanToCost)*E8))</f>
      </c>
      <c r="G8">
        <f>IF(A8&gt;$P$2,FALSE,AND((1-LoanToCost)*F8&gt;C7-$T$2,(1-LoanToCost)*F8&lt;=C8+$T$2))</f>
      </c>
      <c r="H8">
        <f>MIN(B8,MAX(0,(1-LoanToCost)*$S$2-I7))</f>
      </c>
      <c r="I8">
        <f>I7+H8</f>
      </c>
      <c r="J8">
        <f>IF(A8&gt;$P$2,0,K7*$R$2)</f>
      </c>
      <c r="K8">
        <f>K7+B8-H8+J8</f>
      </c>
      <c r="L8">
        <f>B8-H8+J8</f>
      </c>
      <c r="M8">
        <f>-H8+IF(A8=$P$2,NetProceeds-$Q$2,0)</f>
      </c>
      <c r="N8">
        <f>-B8+IF(A8=$P$2,NetProceeds,0)</f>
      </c>
    </row>
    <row r="9" spans="1:14" x14ac:dyDescent="0.25">
      <c r="A9">
        <v>7</v>
      </c>
      <c r="B9">
        <f>IF(A9&gt;$P$2,0,IF(A9=0,LandCost,IF(A9&lt;=BuildMonths,(HardCosts+HardCosts*ContingencyPct)*IF(BuildMonths=1,1,SIN(PI()*(A9-0.5)/BuildMonths)^2*2/BuildMonths)+SoftCosts/BuildMonths,0)))</f>
      </c>
      <c r="C9">
        <f>C8+B9</f>
      </c>
      <c r="D9">
        <f>IF(A9&gt;=$P$2,0,D10+B10*(1+$R$2)^($P$2-A9-1))</f>
      </c>
      <c r="E9">
        <f>IF(A9&gt;$P$2,0,(1+$R$2)^($P$2-A9))</f>
      </c>
      <c r="F9">
        <f>IF(A9&gt;$P$2,0,(C9*E9+D9)/(LoanToCost+(1-LoanToCost)*E9))</f>
      </c>
      <c r="G9">
        <f>IF(A9&gt;$P$2,FALSE,AND((1-LoanToCost)*F9&gt;C8-$T$2,(1-LoanToCost)*F9&lt;=C9+$T$2))</f>
      </c>
      <c r="H9">
        <f>MIN(B9,MAX(0,(1-LoanToCost)*$S$2-I8))</f>
      </c>
      <c r="I9">
        <f>I8+H9</f>
      </c>
      <c r="J9">
        <f>IF(A9&gt;$P$2,0,K8*$R$2)</f>
      </c>
      <c r="K9">
        <f>K8+B9-H9+J9</f>
      </c>
      <c r="L9">
        <f>B9-H9+J9</f>
      </c>
      <c r="M9">
        <f>-H9+IF(A9=$P$2,NetProceeds-$Q$2,0)</f>
      </c>
      <c r="N9">
        <f>-B9+IF(A9=$P$2,NetProceeds,0)</f>
      </c>
    </row>
    <row r="10" spans="1:14" x14ac:dyDescent="0.25">
      <c r="A10">
        <v>8</v>
      </c>
      <c r="B10">
        <f>IF(A10&gt;$P$2,0,IF(A10=0,LandCost,IF(A10&lt;=BuildMonths,(HardCosts+HardCosts*ContingencyPct)*IF(BuildMonths=1,1,SIN(PI()*(A10-0.5)/BuildMonths)^2*2/BuildMonths)+SoftCosts/BuildMonths,0)))</f>
      </c>
      <c r="C10">
        <f>C9+B10</f>
      </c>
      <c r="D10">
        <f>IF(A10&gt;=$P$2,0,D11+B11*(1+$R$2)^($P$2-A10-1))</f>
      </c>
      <c r="E10">
        <f>IF(A10&gt;$P$2,0,(1+$R$2)^($P$2-A10))</f>
      </c>
      <c r="F10">
        <f>IF(A10&gt;$P$2,0,(C10*E10+D10)/(LoanToCost+(1-LoanToCost)*E10))</f>
      </c>
      <c r="G10">
        <f>IF(A10&gt;$P$2,FALSE,AND((1-LoanToCost)*F10&gt;C9-$T$2,(1-LoanToCost)*F10&lt;=C10+$T$2))</f>
      </c>
      <c r="H10">
        <f>MIN(B10,MAX(0,(1-LoanToCost)*$S$2-I9))</f>
      </c>
      <c r="I10">
        <f>I9+H10</f>
      </c>
      <c r="J10">
        <f>IF(A10&gt;$P$2,0,K9*$R$2)</f>
      </c>
      <c r="K10">
        <f>K9+B10-H10+J10</f>
      </c>
      <c r="L10">
        <f>B10-H10+J10</f>
      </c>
      <c r="M10">
        <f>-H10+IF(A10=$P$2,NetProceeds-$Q$2,0)</f>
      </c>
      <c r="N10">
        <f>-B10+IF(A10=$P$2,NetProceeds,0)</f>
      </c>
    </row>
    <row r="11" spans="1:14" x14ac:dyDescent="0.25">
      <c r="A11">
        <v>9</v>
      </c>
      <c r="B11">
        <f>IF(A11&gt;$P$2,0,IF(A11=0,LandCost,IF(A11&lt;=BuildMonths,(HardCosts+HardCosts*ContingencyPct)*IF(BuildMonths=1,1,SIN(PI()*(A11-0.5)/BuildMonths)^2*2/BuildMonths)+SoftCosts/BuildMonths,0)))</f>
      </c>
      <c r="C11">
        <f>C10+B11</f>
      </c>
      <c r="D11">
        <f>IF(A11&gt;=$P$2,0,D12+B12*(1+$R$2)^($P$2-A11-1))</f>
      </c>
      <c r="E11">
        <f>IF(A11&gt;$P$2,0,(1+$R$2)^($P$2-A11))</f>
      </c>
      <c r="F11">
        <f>IF(A11&gt;$P$2,0,(C11*E11+D11)/(LoanToCost+(1-LoanToCost)*E11))</f>
      </c>
      <c r="G11">
        <f>IF(A11&gt;$P$2,FALSE,AND((1-LoanToCost)*F11&gt;C10-$T$2,(1-LoanToCost)*F11&lt;=C11+$T$2))</f>
      </c>
      <c r="H11">
        <f>MIN(B11,MAX(0,(1-LoanToCost)*$S$2-I10))</f>
      </c>
      <c r="I11">
        <f>I10+H11</f>
      </c>
      <c r="J11">
        <f>IF(A11&gt;$P$2,0,K10*$R$2)</f>
      </c>
      <c r="K11">
        <f>K10+B11-H11+J11</f>
      </c>
      <c r="L11">
        <f>B11-H11+J11</f>
      </c>
      <c r="M11">
        <f>-H11+IF(A11=$P$2,NetProceeds-$Q$2,0)</f>
      </c>
      <c r="N11">
        <f>-B11+IF(A11=$P$2,NetProceeds,0)</f>
      </c>
    </row>
    <row r="12" spans="1:14" x14ac:dyDescent="0.25">
      <c r="A12">
        <v>10</v>
      </c>
      <c r="B12">
        <f>IF(A12&gt;$P$2,0,IF(A12=0,LandCost,IF(A12&lt;=BuildMonths,(HardCosts+HardCosts*ContingencyPct)*IF(BuildMonths=1,1,SIN(PI()*(A12-0.5)/BuildMonths)^2*2/BuildMonths)+SoftCosts/BuildMonths,0)))</f>
      </c>
      <c r="C12">
        <f>C11+B12</f>
      </c>
      <c r="D12">
        <f>IF(A12&gt;=$P$2,0,D13+B13*(1+$R$2)^($P$2-A12-1))</f>
      </c>
      <c r="E12">
        <f>IF(A12&gt;$P$2,0,(1+$R$2)^($P$2-A12))</f>
      </c>
      <c r="F12">
        <f>IF(A12&gt;$P$2,0,(C12*E12+D12)/(LoanToCost+(1-LoanToCost)*E12))</f>
      </c>
      <c r="G12">
        <f>IF(A12&gt;$P$2,FALSE,AND((1-LoanToCost)*F12&gt;C11-$T$2,(1-LoanToCost)*F12&lt;=C12+$T$2))</f>
      </c>
      <c r="H12">
        <f>MIN(B12,MAX(0,(1-LoanToCost)*$S$2-I11))</f>
      </c>
      <c r="I12">
        <f>I11+H12</f>
      </c>
      <c r="J12">
        <f>IF(A12&gt;$P$2,0,K11*$R$2)</f>
      </c>
      <c r="K12">
        <f>K11+B12-H12+J12</f>
      </c>
      <c r="L12">
        <f>B12-H12+J12</f>
      </c>
      <c r="M12">
        <f>-H12+IF(A12=$P$2,NetProceeds-$Q$2,0)</f>
      </c>
      <c r="N12">
        <f>-B12+IF(A12=$P$2,NetProceeds,0)</f>
      </c>
    </row>
    <row r="13" spans="1:14" x14ac:dyDescent="0.25">
      <c r="A13">
        <v>11</v>
      </c>
      <c r="B13">
        <f>IF(A13&gt;$P$2,0,IF(A13=0,LandCost,IF(A13&lt;=BuildMonths,(HardCosts+HardCosts*ContingencyPct)*IF(BuildMonths=1,1,SIN(PI()*(A13-0.5)/BuildMonths)^2*2/BuildMonths)+SoftCosts/BuildMonths,0)))</f>
      </c>
      <c r="C13">
        <f>C12+B13</f>
      </c>
      <c r="D13">
        <f>IF(A13&gt;=$P$2,0,D14+B14*(1+$R$2)^($P$2-A13-1))</f>
      </c>
      <c r="E13">
        <f>IF(A13&gt;$P$2,0,(1+$R$2)^($P$2-A13))</f>
      </c>
      <c r="F13">
        <f>IF(A13&gt;$P$2,0,(C13*E13+D13)/(LoanToCost+(1-LoanToCost)*E13))</f>
      </c>
      <c r="G13">
        <f>IF(A13&gt;$P$2,FALSE,AND((1-LoanToCost)*F13&gt;C12-$T$2,(1-LoanToCost)*F13&lt;=C13+$T$2))</f>
      </c>
      <c r="H13">
        <f>MIN(B13,MAX(0,(1-LoanToCost)*$S$2-I12))</f>
      </c>
      <c r="I13">
        <f>I12+H13</f>
      </c>
      <c r="J13">
        <f>IF(A13&gt;$P$2,0,K12*$R$2)</f>
      </c>
      <c r="K13">
        <f>K12+B13-H13+J13</f>
      </c>
      <c r="L13">
        <f>B13-H13+J13</f>
      </c>
      <c r="M13">
        <f>-H13+IF(A13=$P$2,NetProceeds-$Q$2,0)</f>
      </c>
      <c r="N13">
        <f>-B13+IF(A13=$P$2,NetProceeds,0)</f>
      </c>
    </row>
    <row r="14" spans="1:14" x14ac:dyDescent="0.25">
      <c r="A14">
        <v>12</v>
      </c>
      <c r="B14">
        <f>IF(A14&gt;$P$2,0,IF(A14=0,LandCost,IF(A14&lt;=BuildMonths,(HardCosts+HardCosts*ContingencyPct)*IF(BuildMonths=1,1,SIN(PI()*(A14-0.5)/BuildMonths)^2*2/BuildMonths)+SoftCosts/BuildMonths,0)))</f>
      </c>
      <c r="C14">
        <f>C13+B14</f>
      </c>
      <c r="D14">
        <f>IF(A14&gt;=$P$2,0,D15+B15*(1+$R$2)^($P$2-A14-1))</f>
      </c>
      <c r="E14">
        <f>IF(A14&gt;$P$2,0,(1+$R$2)^($P$2-A14))</f>
      </c>
      <c r="F14">
        <f>IF(A14&gt;$P$2,0,(C14*E14+D14)/(LoanToCost+(1-LoanToCost)*E14))</f>
      </c>
      <c r="G14">
        <f>IF(A14&gt;$P$2,FALSE,AND((1-LoanToCost)*F14&gt;C13-$T$2,(1-LoanToCost)*F14&lt;=C14+$T$2))</f>
      </c>
      <c r="H14">
        <f>MIN(B14,MAX(0,(1-LoanToCost)*$S$2-I13))</f>
      </c>
      <c r="I14">
        <f>I13+H14</f>
      </c>
      <c r="J14">
        <f>IF(A14&gt;$P$2,0,K13*$R$2)</f>
      </c>
      <c r="K14">
        <f>K13+B14-H14+J14</f>
      </c>
      <c r="L14">
        <f>B14-H14+J14</f>
      </c>
      <c r="M14">
        <f>-H14+IF(A14=$P$2,NetProceeds-$Q$2,0)</f>
      </c>
      <c r="N14">
        <f>-B14+IF(A14=$P$2,NetProceeds,0)</f>
      </c>
    </row>
    <row r="15" spans="1:14" x14ac:dyDescent="0.25">
      <c r="A15">
        <v>13</v>
      </c>
      <c r="B15">
        <f>IF(A15&gt;$P$2,0,IF(A15=0,LandCost,IF(A15&lt;=BuildMonths,(HardCosts+HardCosts*ContingencyPct)*IF(BuildMonths=1,1,SIN(PI()*(A15-0.5)/BuildMonths)^2*2/BuildMonths)+SoftCosts/BuildMonths,0)))</f>
      </c>
      <c r="C15">
        <f>C14+B15</f>
      </c>
      <c r="D15">
        <f>IF(A15&gt;=$P$2,0,D16+B16*(1+$R$2)^($P$2-A15-1))</f>
      </c>
      <c r="E15">
        <f>IF(A15&gt;$P$2,0,(1+$R$2)^($P$2-A15))</f>
      </c>
      <c r="F15">
        <f>IF(A15&gt;$P$2,0,(C15*E15+D15)/(LoanToCost+(1-LoanToCost)*E15))</f>
      </c>
      <c r="G15">
        <f>IF(A15&gt;$P$2,FALSE,AND((1-LoanToCost)*F15&gt;C14-$T$2,(1-LoanToCost)*F15&lt;=C15+$T$2))</f>
      </c>
      <c r="H15">
        <f>MIN(B15,MAX(0,(1-LoanToCost)*$S$2-I14))</f>
      </c>
      <c r="I15">
        <f>I14+H15</f>
      </c>
      <c r="J15">
        <f>IF(A15&gt;$P$2,0,K14*$R$2)</f>
      </c>
      <c r="K15">
        <f>K14+B15-H15+J15</f>
      </c>
      <c r="L15">
        <f>B15-H15+J15</f>
      </c>
      <c r="M15">
        <f>-H15+IF(A15=$P$2,NetProceeds-$Q$2,0)</f>
      </c>
      <c r="N15">
        <f>-B15+IF(A15=$P$2,NetProceeds,0)</f>
      </c>
    </row>
    <row r="16" spans="1:14" x14ac:dyDescent="0.25">
      <c r="A16">
        <v>14</v>
      </c>
      <c r="B16">
        <f>IF(A16&gt;$P$2,0,IF(A16=0,LandCost,IF(A16&lt;=BuildMonths,(HardCosts+HardCosts*ContingencyPct)*IF(BuildMonths=1,1,SIN(PI()*(A16-0.5)/BuildMonths)^2*2/BuildMonths)+SoftCosts/BuildMonths,0)))</f>
      </c>
      <c r="C16">
        <f>C15+B16</f>
      </c>
      <c r="D16">
        <f>IF(A16&gt;=$P$2,0,D17+B17*(1+$R$2)^($P$2-A16-1))</f>
      </c>
      <c r="E16">
        <f>IF(A16&gt;$P$2,0,(1+$R$2)^($P$2-A16))</f>
      </c>
      <c r="F16">
        <f>IF(A16&gt;$P$2,0,(C16*E16+D16)/(LoanToCost+(1-LoanToCost)*E16))</f>
      </c>
      <c r="G16">
        <f>IF(A16&gt;$P$2,FALSE,AND((1-LoanToCost)*F16&gt;C15-$T$2,(1-LoanToCost)*F16&lt;=C16+$T$2))</f>
      </c>
      <c r="H16">
        <f>MIN(B16,MAX(0,(1-LoanToCost)*$S$2-I15))</f>
      </c>
      <c r="I16">
        <f>I15+H16</f>
      </c>
      <c r="J16">
        <f>IF(A16&gt;$P$2,0,K15*$R$2)</f>
      </c>
      <c r="K16">
        <f>K15+B16-H16+J16</f>
      </c>
      <c r="L16">
        <f>B16-H16+J16</f>
      </c>
      <c r="M16">
        <f>-H16+IF(A16=$P$2,NetProceeds-$Q$2,0)</f>
      </c>
      <c r="N16">
        <f>-B16+IF(A16=$P$2,NetProceeds,0)</f>
      </c>
    </row>
    <row r="17" spans="1:14" x14ac:dyDescent="0.25">
      <c r="A17">
        <v>15</v>
      </c>
      <c r="B17">
        <f>IF(A17&gt;$P$2,0,IF(A17=0,LandCost,IF(A17&lt;=BuildMonths,(HardCosts+HardCosts*ContingencyPct)*IF(BuildMonths=1,1,SIN(PI()*(A17-0.5)/BuildMonths)^2*2/BuildMonths)+SoftCosts/BuildMonths,0)))</f>
      </c>
      <c r="C17">
        <f>C16+B17</f>
      </c>
      <c r="D17">
        <f>IF(A17&gt;=$P$2,0,D18+B18*(1+$R$2)^($P$2-A17-1))</f>
      </c>
      <c r="E17">
        <f>IF(A17&gt;$P$2,0,(1+$R$2)^($P$2-A17))</f>
      </c>
      <c r="F17">
        <f>IF(A17&gt;$P$2,0,(C17*E17+D17)/(LoanToCost+(1-LoanToCost)*E17))</f>
      </c>
      <c r="G17">
        <f>IF(A17&gt;$P$2,FALSE,AND((1-LoanToCost)*F17&gt;C16-$T$2,(1-LoanToCost)*F17&lt;=C17+$T$2))</f>
      </c>
      <c r="H17">
        <f>MIN(B17,MAX(0,(1-LoanToCost)*$S$2-I16))</f>
      </c>
      <c r="I17">
        <f>I16+H17</f>
      </c>
      <c r="J17">
        <f>IF(A17&gt;$P$2,0,K16*$R$2)</f>
      </c>
      <c r="K17">
        <f>K16+B17-H17+J17</f>
      </c>
      <c r="L17">
        <f>B17-H17+J17</f>
      </c>
      <c r="M17">
        <f>-H17+IF(A17=$P$2,NetProceeds-$Q$2,0)</f>
      </c>
      <c r="N17">
        <f>-B17+IF(A17=$P$2,NetProceeds,0)</f>
      </c>
    </row>
    <row r="18" spans="1:14" x14ac:dyDescent="0.25">
      <c r="A18">
        <v>16</v>
      </c>
      <c r="B18">
        <f>IF(A18&gt;$P$2,0,IF(A18=0,LandCost,IF(A18&lt;=BuildMonths,(HardCosts+HardCosts*ContingencyPct)*IF(BuildMonths=1,1,SIN(PI()*(A18-0.5)/BuildMonths)^2*2/BuildMonths)+SoftCosts/BuildMonths,0)))</f>
      </c>
      <c r="C18">
        <f>C17+B18</f>
      </c>
      <c r="D18">
        <f>IF(A18&gt;=$P$2,0,D19+B19*(1+$R$2)^($P$2-A18-1))</f>
      </c>
      <c r="E18">
        <f>IF(A18&gt;$P$2,0,(1+$R$2)^($P$2-A18))</f>
      </c>
      <c r="F18">
        <f>IF(A18&gt;$P$2,0,(C18*E18+D18)/(LoanToCost+(1-LoanToCost)*E18))</f>
      </c>
      <c r="G18">
        <f>IF(A18&gt;$P$2,FALSE,AND((1-LoanToCost)*F18&gt;C17-$T$2,(1-LoanToCost)*F18&lt;=C18+$T$2))</f>
      </c>
      <c r="H18">
        <f>MIN(B18,MAX(0,(1-LoanToCost)*$S$2-I17))</f>
      </c>
      <c r="I18">
        <f>I17+H18</f>
      </c>
      <c r="J18">
        <f>IF(A18&gt;$P$2,0,K17*$R$2)</f>
      </c>
      <c r="K18">
        <f>K17+B18-H18+J18</f>
      </c>
      <c r="L18">
        <f>B18-H18+J18</f>
      </c>
      <c r="M18">
        <f>-H18+IF(A18=$P$2,NetProceeds-$Q$2,0)</f>
      </c>
      <c r="N18">
        <f>-B18+IF(A18=$P$2,NetProceeds,0)</f>
      </c>
    </row>
    <row r="19" spans="1:14" x14ac:dyDescent="0.25">
      <c r="A19">
        <v>17</v>
      </c>
      <c r="B19">
        <f>IF(A19&gt;$P$2,0,IF(A19=0,LandCost,IF(A19&lt;=BuildMonths,(HardCosts+HardCosts*ContingencyPct)*IF(BuildMonths=1,1,SIN(PI()*(A19-0.5)/BuildMonths)^2*2/BuildMonths)+SoftCosts/BuildMonths,0)))</f>
      </c>
      <c r="C19">
        <f>C18+B19</f>
      </c>
      <c r="D19">
        <f>IF(A19&gt;=$P$2,0,D20+B20*(1+$R$2)^($P$2-A19-1))</f>
      </c>
      <c r="E19">
        <f>IF(A19&gt;$P$2,0,(1+$R$2)^($P$2-A19))</f>
      </c>
      <c r="F19">
        <f>IF(A19&gt;$P$2,0,(C19*E19+D19)/(LoanToCost+(1-LoanToCost)*E19))</f>
      </c>
      <c r="G19">
        <f>IF(A19&gt;$P$2,FALSE,AND((1-LoanToCost)*F19&gt;C18-$T$2,(1-LoanToCost)*F19&lt;=C19+$T$2))</f>
      </c>
      <c r="H19">
        <f>MIN(B19,MAX(0,(1-LoanToCost)*$S$2-I18))</f>
      </c>
      <c r="I19">
        <f>I18+H19</f>
      </c>
      <c r="J19">
        <f>IF(A19&gt;$P$2,0,K18*$R$2)</f>
      </c>
      <c r="K19">
        <f>K18+B19-H19+J19</f>
      </c>
      <c r="L19">
        <f>B19-H19+J19</f>
      </c>
      <c r="M19">
        <f>-H19+IF(A19=$P$2,NetProceeds-$Q$2,0)</f>
      </c>
      <c r="N19">
        <f>-B19+IF(A19=$P$2,NetProceeds,0)</f>
      </c>
    </row>
    <row r="20" spans="1:14" x14ac:dyDescent="0.25">
      <c r="A20">
        <v>18</v>
      </c>
      <c r="B20">
        <f>IF(A20&gt;$P$2,0,IF(A20=0,LandCost,IF(A20&lt;=BuildMonths,(HardCosts+HardCosts*ContingencyPct)*IF(BuildMonths=1,1,SIN(PI()*(A20-0.5)/BuildMonths)^2*2/BuildMonths)+SoftCosts/BuildMonths,0)))</f>
      </c>
      <c r="C20">
        <f>C19+B20</f>
      </c>
      <c r="D20">
        <f>IF(A20&gt;=$P$2,0,D21+B21*(1+$R$2)^($P$2-A20-1))</f>
      </c>
      <c r="E20">
        <f>IF(A20&gt;$P$2,0,(1+$R$2)^($P$2-A20))</f>
      </c>
      <c r="F20">
        <f>IF(A20&gt;$P$2,0,(C20*E20+D20)/(LoanToCost+(1-LoanToCost)*E20))</f>
      </c>
      <c r="G20">
        <f>IF(A20&gt;$P$2,FALSE,AND((1-LoanToCost)*F20&gt;C19-$T$2,(1-LoanToCost)*F20&lt;=C20+$T$2))</f>
      </c>
      <c r="H20">
        <f>MIN(B20,MAX(0,(1-LoanToCost)*$S$2-I19))</f>
      </c>
      <c r="I20">
        <f>I19+H20</f>
      </c>
      <c r="J20">
        <f>IF(A20&gt;$P$2,0,K19*$R$2)</f>
      </c>
      <c r="K20">
        <f>K19+B20-H20+J20</f>
      </c>
      <c r="L20">
        <f>B20-H20+J20</f>
      </c>
      <c r="M20">
        <f>-H20+IF(A20=$P$2,NetProceeds-$Q$2,0)</f>
      </c>
      <c r="N20">
        <f>-B20+IF(A20=$P$2,NetProceeds,0)</f>
      </c>
    </row>
    <row r="21" spans="1:14" x14ac:dyDescent="0.25">
      <c r="A21">
        <v>19</v>
      </c>
      <c r="B21">
        <f>IF(A21&gt;$P$2,0,IF(A21=0,LandCost,IF(A21&lt;=BuildMonths,(HardCosts+HardCosts*ContingencyPct)*IF(BuildMonths=1,1,SIN(PI()*(A21-0.5)/BuildMonths)^2*2/BuildMonths)+SoftCosts/BuildMonths,0)))</f>
      </c>
      <c r="C21">
        <f>C20+B21</f>
      </c>
      <c r="D21">
        <f>IF(A21&gt;=$P$2,0,D22+B22*(1+$R$2)^($P$2-A21-1))</f>
      </c>
      <c r="E21">
        <f>IF(A21&gt;$P$2,0,(1+$R$2)^($P$2-A21))</f>
      </c>
      <c r="F21">
        <f>IF(A21&gt;$P$2,0,(C21*E21+D21)/(LoanToCost+(1-LoanToCost)*E21))</f>
      </c>
      <c r="G21">
        <f>IF(A21&gt;$P$2,FALSE,AND((1-LoanToCost)*F21&gt;C20-$T$2,(1-LoanToCost)*F21&lt;=C21+$T$2))</f>
      </c>
      <c r="H21">
        <f>MIN(B21,MAX(0,(1-LoanToCost)*$S$2-I20))</f>
      </c>
      <c r="I21">
        <f>I20+H21</f>
      </c>
      <c r="J21">
        <f>IF(A21&gt;$P$2,0,K20*$R$2)</f>
      </c>
      <c r="K21">
        <f>K20+B21-H21+J21</f>
      </c>
      <c r="L21">
        <f>B21-H21+J21</f>
      </c>
      <c r="M21">
        <f>-H21+IF(A21=$P$2,NetProceeds-$Q$2,0)</f>
      </c>
      <c r="N21">
        <f>-B21+IF(A21=$P$2,NetProceeds,0)</f>
      </c>
    </row>
    <row r="22" spans="1:14" x14ac:dyDescent="0.25">
      <c r="A22">
        <v>20</v>
      </c>
      <c r="B22">
        <f>IF(A22&gt;$P$2,0,IF(A22=0,LandCost,IF(A22&lt;=BuildMonths,(HardCosts+HardCosts*ContingencyPct)*IF(BuildMonths=1,1,SIN(PI()*(A22-0.5)/BuildMonths)^2*2/BuildMonths)+SoftCosts/BuildMonths,0)))</f>
      </c>
      <c r="C22">
        <f>C21+B22</f>
      </c>
      <c r="D22">
        <f>IF(A22&gt;=$P$2,0,D23+B23*(1+$R$2)^($P$2-A22-1))</f>
      </c>
      <c r="E22">
        <f>IF(A22&gt;$P$2,0,(1+$R$2)^($P$2-A22))</f>
      </c>
      <c r="F22">
        <f>IF(A22&gt;$P$2,0,(C22*E22+D22)/(LoanToCost+(1-LoanToCost)*E22))</f>
      </c>
      <c r="G22">
        <f>IF(A22&gt;$P$2,FALSE,AND((1-LoanToCost)*F22&gt;C21-$T$2,(1-LoanToCost)*F22&lt;=C22+$T$2))</f>
      </c>
      <c r="H22">
        <f>MIN(B22,MAX(0,(1-LoanToCost)*$S$2-I21))</f>
      </c>
      <c r="I22">
        <f>I21+H22</f>
      </c>
      <c r="J22">
        <f>IF(A22&gt;$P$2,0,K21*$R$2)</f>
      </c>
      <c r="K22">
        <f>K21+B22-H22+J22</f>
      </c>
      <c r="L22">
        <f>B22-H22+J22</f>
      </c>
      <c r="M22">
        <f>-H22+IF(A22=$P$2,NetProceeds-$Q$2,0)</f>
      </c>
      <c r="N22">
        <f>-B22+IF(A22=$P$2,NetProceeds,0)</f>
      </c>
    </row>
    <row r="23" spans="1:14" x14ac:dyDescent="0.25">
      <c r="A23">
        <v>21</v>
      </c>
      <c r="B23">
        <f>IF(A23&gt;$P$2,0,IF(A23=0,LandCost,IF(A23&lt;=BuildMonths,(HardCosts+HardCosts*ContingencyPct)*IF(BuildMonths=1,1,SIN(PI()*(A23-0.5)/BuildMonths)^2*2/BuildMonths)+SoftCosts/BuildMonths,0)))</f>
      </c>
      <c r="C23">
        <f>C22+B23</f>
      </c>
      <c r="D23">
        <f>IF(A23&gt;=$P$2,0,D24+B24*(1+$R$2)^($P$2-A23-1))</f>
      </c>
      <c r="E23">
        <f>IF(A23&gt;$P$2,0,(1+$R$2)^($P$2-A23))</f>
      </c>
      <c r="F23">
        <f>IF(A23&gt;$P$2,0,(C23*E23+D23)/(LoanToCost+(1-LoanToCost)*E23))</f>
      </c>
      <c r="G23">
        <f>IF(A23&gt;$P$2,FALSE,AND((1-LoanToCost)*F23&gt;C22-$T$2,(1-LoanToCost)*F23&lt;=C23+$T$2))</f>
      </c>
      <c r="H23">
        <f>MIN(B23,MAX(0,(1-LoanToCost)*$S$2-I22))</f>
      </c>
      <c r="I23">
        <f>I22+H23</f>
      </c>
      <c r="J23">
        <f>IF(A23&gt;$P$2,0,K22*$R$2)</f>
      </c>
      <c r="K23">
        <f>K22+B23-H23+J23</f>
      </c>
      <c r="L23">
        <f>B23-H23+J23</f>
      </c>
      <c r="M23">
        <f>-H23+IF(A23=$P$2,NetProceeds-$Q$2,0)</f>
      </c>
      <c r="N23">
        <f>-B23+IF(A23=$P$2,NetProceeds,0)</f>
      </c>
    </row>
    <row r="24" spans="1:14" x14ac:dyDescent="0.25">
      <c r="A24">
        <v>22</v>
      </c>
      <c r="B24">
        <f>IF(A24&gt;$P$2,0,IF(A24=0,LandCost,IF(A24&lt;=BuildMonths,(HardCosts+HardCosts*ContingencyPct)*IF(BuildMonths=1,1,SIN(PI()*(A24-0.5)/BuildMonths)^2*2/BuildMonths)+SoftCosts/BuildMonths,0)))</f>
      </c>
      <c r="C24">
        <f>C23+B24</f>
      </c>
      <c r="D24">
        <f>IF(A24&gt;=$P$2,0,D25+B25*(1+$R$2)^($P$2-A24-1))</f>
      </c>
      <c r="E24">
        <f>IF(A24&gt;$P$2,0,(1+$R$2)^($P$2-A24))</f>
      </c>
      <c r="F24">
        <f>IF(A24&gt;$P$2,0,(C24*E24+D24)/(LoanToCost+(1-LoanToCost)*E24))</f>
      </c>
      <c r="G24">
        <f>IF(A24&gt;$P$2,FALSE,AND((1-LoanToCost)*F24&gt;C23-$T$2,(1-LoanToCost)*F24&lt;=C24+$T$2))</f>
      </c>
      <c r="H24">
        <f>MIN(B24,MAX(0,(1-LoanToCost)*$S$2-I23))</f>
      </c>
      <c r="I24">
        <f>I23+H24</f>
      </c>
      <c r="J24">
        <f>IF(A24&gt;$P$2,0,K23*$R$2)</f>
      </c>
      <c r="K24">
        <f>K23+B24-H24+J24</f>
      </c>
      <c r="L24">
        <f>B24-H24+J24</f>
      </c>
      <c r="M24">
        <f>-H24+IF(A24=$P$2,NetProceeds-$Q$2,0)</f>
      </c>
      <c r="N24">
        <f>-B24+IF(A24=$P$2,NetProceeds,0)</f>
      </c>
    </row>
    <row r="25" spans="1:14" x14ac:dyDescent="0.25">
      <c r="A25">
        <v>23</v>
      </c>
      <c r="B25">
        <f>IF(A25&gt;$P$2,0,IF(A25=0,LandCost,IF(A25&lt;=BuildMonths,(HardCosts+HardCosts*ContingencyPct)*IF(BuildMonths=1,1,SIN(PI()*(A25-0.5)/BuildMonths)^2*2/BuildMonths)+SoftCosts/BuildMonths,0)))</f>
      </c>
      <c r="C25">
        <f>C24+B25</f>
      </c>
      <c r="D25">
        <f>IF(A25&gt;=$P$2,0,D26+B26*(1+$R$2)^($P$2-A25-1))</f>
      </c>
      <c r="E25">
        <f>IF(A25&gt;$P$2,0,(1+$R$2)^($P$2-A25))</f>
      </c>
      <c r="F25">
        <f>IF(A25&gt;$P$2,0,(C25*E25+D25)/(LoanToCost+(1-LoanToCost)*E25))</f>
      </c>
      <c r="G25">
        <f>IF(A25&gt;$P$2,FALSE,AND((1-LoanToCost)*F25&gt;C24-$T$2,(1-LoanToCost)*F25&lt;=C25+$T$2))</f>
      </c>
      <c r="H25">
        <f>MIN(B25,MAX(0,(1-LoanToCost)*$S$2-I24))</f>
      </c>
      <c r="I25">
        <f>I24+H25</f>
      </c>
      <c r="J25">
        <f>IF(A25&gt;$P$2,0,K24*$R$2)</f>
      </c>
      <c r="K25">
        <f>K24+B25-H25+J25</f>
      </c>
      <c r="L25">
        <f>B25-H25+J25</f>
      </c>
      <c r="M25">
        <f>-H25+IF(A25=$P$2,NetProceeds-$Q$2,0)</f>
      </c>
      <c r="N25">
        <f>-B25+IF(A25=$P$2,NetProceeds,0)</f>
      </c>
    </row>
    <row r="26" spans="1:14" x14ac:dyDescent="0.25">
      <c r="A26">
        <v>24</v>
      </c>
      <c r="B26">
        <f>IF(A26&gt;$P$2,0,IF(A26=0,LandCost,IF(A26&lt;=BuildMonths,(HardCosts+HardCosts*ContingencyPct)*IF(BuildMonths=1,1,SIN(PI()*(A26-0.5)/BuildMonths)^2*2/BuildMonths)+SoftCosts/BuildMonths,0)))</f>
      </c>
      <c r="C26">
        <f>C25+B26</f>
      </c>
      <c r="D26">
        <f>IF(A26&gt;=$P$2,0,D27+B27*(1+$R$2)^($P$2-A26-1))</f>
      </c>
      <c r="E26">
        <f>IF(A26&gt;$P$2,0,(1+$R$2)^($P$2-A26))</f>
      </c>
      <c r="F26">
        <f>IF(A26&gt;$P$2,0,(C26*E26+D26)/(LoanToCost+(1-LoanToCost)*E26))</f>
      </c>
      <c r="G26">
        <f>IF(A26&gt;$P$2,FALSE,AND((1-LoanToCost)*F26&gt;C25-$T$2,(1-LoanToCost)*F26&lt;=C26+$T$2))</f>
      </c>
      <c r="H26">
        <f>MIN(B26,MAX(0,(1-LoanToCost)*$S$2-I25))</f>
      </c>
      <c r="I26">
        <f>I25+H26</f>
      </c>
      <c r="J26">
        <f>IF(A26&gt;$P$2,0,K25*$R$2)</f>
      </c>
      <c r="K26">
        <f>K25+B26-H26+J26</f>
      </c>
      <c r="L26">
        <f>B26-H26+J26</f>
      </c>
      <c r="M26">
        <f>-H26+IF(A26=$P$2,NetProceeds-$Q$2,0)</f>
      </c>
      <c r="N26">
        <f>-B26+IF(A26=$P$2,NetProceeds,0)</f>
      </c>
    </row>
    <row r="27" spans="1:14" x14ac:dyDescent="0.25">
      <c r="A27">
        <v>25</v>
      </c>
      <c r="B27">
        <f>IF(A27&gt;$P$2,0,IF(A27=0,LandCost,IF(A27&lt;=BuildMonths,(HardCosts+HardCosts*ContingencyPct)*IF(BuildMonths=1,1,SIN(PI()*(A27-0.5)/BuildMonths)^2*2/BuildMonths)+SoftCosts/BuildMonths,0)))</f>
      </c>
      <c r="C27">
        <f>C26+B27</f>
      </c>
      <c r="D27">
        <f>IF(A27&gt;=$P$2,0,D28+B28*(1+$R$2)^($P$2-A27-1))</f>
      </c>
      <c r="E27">
        <f>IF(A27&gt;$P$2,0,(1+$R$2)^($P$2-A27))</f>
      </c>
      <c r="F27">
        <f>IF(A27&gt;$P$2,0,(C27*E27+D27)/(LoanToCost+(1-LoanToCost)*E27))</f>
      </c>
      <c r="G27">
        <f>IF(A27&gt;$P$2,FALSE,AND((1-LoanToCost)*F27&gt;C26-$T$2,(1-LoanToCost)*F27&lt;=C27+$T$2))</f>
      </c>
      <c r="H27">
        <f>MIN(B27,MAX(0,(1-LoanToCost)*$S$2-I26))</f>
      </c>
      <c r="I27">
        <f>I26+H27</f>
      </c>
      <c r="J27">
        <f>IF(A27&gt;$P$2,0,K26*$R$2)</f>
      </c>
      <c r="K27">
        <f>K26+B27-H27+J27</f>
      </c>
      <c r="L27">
        <f>B27-H27+J27</f>
      </c>
      <c r="M27">
        <f>-H27+IF(A27=$P$2,NetProceeds-$Q$2,0)</f>
      </c>
      <c r="N27">
        <f>-B27+IF(A27=$P$2,NetProceeds,0)</f>
      </c>
    </row>
    <row r="28" spans="1:14" x14ac:dyDescent="0.25">
      <c r="A28">
        <v>26</v>
      </c>
      <c r="B28">
        <f>IF(A28&gt;$P$2,0,IF(A28=0,LandCost,IF(A28&lt;=BuildMonths,(HardCosts+HardCosts*ContingencyPct)*IF(BuildMonths=1,1,SIN(PI()*(A28-0.5)/BuildMonths)^2*2/BuildMonths)+SoftCosts/BuildMonths,0)))</f>
      </c>
      <c r="C28">
        <f>C27+B28</f>
      </c>
      <c r="D28">
        <f>IF(A28&gt;=$P$2,0,D29+B29*(1+$R$2)^($P$2-A28-1))</f>
      </c>
      <c r="E28">
        <f>IF(A28&gt;$P$2,0,(1+$R$2)^($P$2-A28))</f>
      </c>
      <c r="F28">
        <f>IF(A28&gt;$P$2,0,(C28*E28+D28)/(LoanToCost+(1-LoanToCost)*E28))</f>
      </c>
      <c r="G28">
        <f>IF(A28&gt;$P$2,FALSE,AND((1-LoanToCost)*F28&gt;C27-$T$2,(1-LoanToCost)*F28&lt;=C28+$T$2))</f>
      </c>
      <c r="H28">
        <f>MIN(B28,MAX(0,(1-LoanToCost)*$S$2-I27))</f>
      </c>
      <c r="I28">
        <f>I27+H28</f>
      </c>
      <c r="J28">
        <f>IF(A28&gt;$P$2,0,K27*$R$2)</f>
      </c>
      <c r="K28">
        <f>K27+B28-H28+J28</f>
      </c>
      <c r="L28">
        <f>B28-H28+J28</f>
      </c>
      <c r="M28">
        <f>-H28+IF(A28=$P$2,NetProceeds-$Q$2,0)</f>
      </c>
      <c r="N28">
        <f>-B28+IF(A28=$P$2,NetProceeds,0)</f>
      </c>
    </row>
    <row r="29" spans="1:14" x14ac:dyDescent="0.25">
      <c r="A29">
        <v>27</v>
      </c>
      <c r="B29">
        <f>IF(A29&gt;$P$2,0,IF(A29=0,LandCost,IF(A29&lt;=BuildMonths,(HardCosts+HardCosts*ContingencyPct)*IF(BuildMonths=1,1,SIN(PI()*(A29-0.5)/BuildMonths)^2*2/BuildMonths)+SoftCosts/BuildMonths,0)))</f>
      </c>
      <c r="C29">
        <f>C28+B29</f>
      </c>
      <c r="D29">
        <f>IF(A29&gt;=$P$2,0,D30+B30*(1+$R$2)^($P$2-A29-1))</f>
      </c>
      <c r="E29">
        <f>IF(A29&gt;$P$2,0,(1+$R$2)^($P$2-A29))</f>
      </c>
      <c r="F29">
        <f>IF(A29&gt;$P$2,0,(C29*E29+D29)/(LoanToCost+(1-LoanToCost)*E29))</f>
      </c>
      <c r="G29">
        <f>IF(A29&gt;$P$2,FALSE,AND((1-LoanToCost)*F29&gt;C28-$T$2,(1-LoanToCost)*F29&lt;=C29+$T$2))</f>
      </c>
      <c r="H29">
        <f>MIN(B29,MAX(0,(1-LoanToCost)*$S$2-I28))</f>
      </c>
      <c r="I29">
        <f>I28+H29</f>
      </c>
      <c r="J29">
        <f>IF(A29&gt;$P$2,0,K28*$R$2)</f>
      </c>
      <c r="K29">
        <f>K28+B29-H29+J29</f>
      </c>
      <c r="L29">
        <f>B29-H29+J29</f>
      </c>
      <c r="M29">
        <f>-H29+IF(A29=$P$2,NetProceeds-$Q$2,0)</f>
      </c>
      <c r="N29">
        <f>-B29+IF(A29=$P$2,NetProceeds,0)</f>
      </c>
    </row>
    <row r="30" spans="1:14" x14ac:dyDescent="0.25">
      <c r="A30">
        <v>28</v>
      </c>
      <c r="B30">
        <f>IF(A30&gt;$P$2,0,IF(A30=0,LandCost,IF(A30&lt;=BuildMonths,(HardCosts+HardCosts*ContingencyPct)*IF(BuildMonths=1,1,SIN(PI()*(A30-0.5)/BuildMonths)^2*2/BuildMonths)+SoftCosts/BuildMonths,0)))</f>
      </c>
      <c r="C30">
        <f>C29+B30</f>
      </c>
      <c r="D30">
        <f>IF(A30&gt;=$P$2,0,D31+B31*(1+$R$2)^($P$2-A30-1))</f>
      </c>
      <c r="E30">
        <f>IF(A30&gt;$P$2,0,(1+$R$2)^($P$2-A30))</f>
      </c>
      <c r="F30">
        <f>IF(A30&gt;$P$2,0,(C30*E30+D30)/(LoanToCost+(1-LoanToCost)*E30))</f>
      </c>
      <c r="G30">
        <f>IF(A30&gt;$P$2,FALSE,AND((1-LoanToCost)*F30&gt;C29-$T$2,(1-LoanToCost)*F30&lt;=C30+$T$2))</f>
      </c>
      <c r="H30">
        <f>MIN(B30,MAX(0,(1-LoanToCost)*$S$2-I29))</f>
      </c>
      <c r="I30">
        <f>I29+H30</f>
      </c>
      <c r="J30">
        <f>IF(A30&gt;$P$2,0,K29*$R$2)</f>
      </c>
      <c r="K30">
        <f>K29+B30-H30+J30</f>
      </c>
      <c r="L30">
        <f>B30-H30+J30</f>
      </c>
      <c r="M30">
        <f>-H30+IF(A30=$P$2,NetProceeds-$Q$2,0)</f>
      </c>
      <c r="N30">
        <f>-B30+IF(A30=$P$2,NetProceeds,0)</f>
      </c>
    </row>
    <row r="31" spans="1:14" x14ac:dyDescent="0.25">
      <c r="A31">
        <v>29</v>
      </c>
      <c r="B31">
        <f>IF(A31&gt;$P$2,0,IF(A31=0,LandCost,IF(A31&lt;=BuildMonths,(HardCosts+HardCosts*ContingencyPct)*IF(BuildMonths=1,1,SIN(PI()*(A31-0.5)/BuildMonths)^2*2/BuildMonths)+SoftCosts/BuildMonths,0)))</f>
      </c>
      <c r="C31">
        <f>C30+B31</f>
      </c>
      <c r="D31">
        <f>IF(A31&gt;=$P$2,0,D32+B32*(1+$R$2)^($P$2-A31-1))</f>
      </c>
      <c r="E31">
        <f>IF(A31&gt;$P$2,0,(1+$R$2)^($P$2-A31))</f>
      </c>
      <c r="F31">
        <f>IF(A31&gt;$P$2,0,(C31*E31+D31)/(LoanToCost+(1-LoanToCost)*E31))</f>
      </c>
      <c r="G31">
        <f>IF(A31&gt;$P$2,FALSE,AND((1-LoanToCost)*F31&gt;C30-$T$2,(1-LoanToCost)*F31&lt;=C31+$T$2))</f>
      </c>
      <c r="H31">
        <f>MIN(B31,MAX(0,(1-LoanToCost)*$S$2-I30))</f>
      </c>
      <c r="I31">
        <f>I30+H31</f>
      </c>
      <c r="J31">
        <f>IF(A31&gt;$P$2,0,K30*$R$2)</f>
      </c>
      <c r="K31">
        <f>K30+B31-H31+J31</f>
      </c>
      <c r="L31">
        <f>B31-H31+J31</f>
      </c>
      <c r="M31">
        <f>-H31+IF(A31=$P$2,NetProceeds-$Q$2,0)</f>
      </c>
      <c r="N31">
        <f>-B31+IF(A31=$P$2,NetProceeds,0)</f>
      </c>
    </row>
    <row r="32" spans="1:14" x14ac:dyDescent="0.25">
      <c r="A32">
        <v>30</v>
      </c>
      <c r="B32">
        <f>IF(A32&gt;$P$2,0,IF(A32=0,LandCost,IF(A32&lt;=BuildMonths,(HardCosts+HardCosts*ContingencyPct)*IF(BuildMonths=1,1,SIN(PI()*(A32-0.5)/BuildMonths)^2*2/BuildMonths)+SoftCosts/BuildMonths,0)))</f>
      </c>
      <c r="C32">
        <f>C31+B32</f>
      </c>
      <c r="D32">
        <f>IF(A32&gt;=$P$2,0,D33+B33*(1+$R$2)^($P$2-A32-1))</f>
      </c>
      <c r="E32">
        <f>IF(A32&gt;$P$2,0,(1+$R$2)^($P$2-A32))</f>
      </c>
      <c r="F32">
        <f>IF(A32&gt;$P$2,0,(C32*E32+D32)/(LoanToCost+(1-LoanToCost)*E32))</f>
      </c>
      <c r="G32">
        <f>IF(A32&gt;$P$2,FALSE,AND((1-LoanToCost)*F32&gt;C31-$T$2,(1-LoanToCost)*F32&lt;=C32+$T$2))</f>
      </c>
      <c r="H32">
        <f>MIN(B32,MAX(0,(1-LoanToCost)*$S$2-I31))</f>
      </c>
      <c r="I32">
        <f>I31+H32</f>
      </c>
      <c r="J32">
        <f>IF(A32&gt;$P$2,0,K31*$R$2)</f>
      </c>
      <c r="K32">
        <f>K31+B32-H32+J32</f>
      </c>
      <c r="L32">
        <f>B32-H32+J32</f>
      </c>
      <c r="M32">
        <f>-H32+IF(A32=$P$2,NetProceeds-$Q$2,0)</f>
      </c>
      <c r="N32">
        <f>-B32+IF(A32=$P$2,NetProceeds,0)</f>
      </c>
    </row>
    <row r="33" spans="1:14" x14ac:dyDescent="0.25">
      <c r="A33">
        <v>31</v>
      </c>
      <c r="B33">
        <f>IF(A33&gt;$P$2,0,IF(A33=0,LandCost,IF(A33&lt;=BuildMonths,(HardCosts+HardCosts*ContingencyPct)*IF(BuildMonths=1,1,SIN(PI()*(A33-0.5)/BuildMonths)^2*2/BuildMonths)+SoftCosts/BuildMonths,0)))</f>
      </c>
      <c r="C33">
        <f>C32+B33</f>
      </c>
      <c r="D33">
        <f>IF(A33&gt;=$P$2,0,D34+B34*(1+$R$2)^($P$2-A33-1))</f>
      </c>
      <c r="E33">
        <f>IF(A33&gt;$P$2,0,(1+$R$2)^($P$2-A33))</f>
      </c>
      <c r="F33">
        <f>IF(A33&gt;$P$2,0,(C33*E33+D33)/(LoanToCost+(1-LoanToCost)*E33))</f>
      </c>
      <c r="G33">
        <f>IF(A33&gt;$P$2,FALSE,AND((1-LoanToCost)*F33&gt;C32-$T$2,(1-LoanToCost)*F33&lt;=C33+$T$2))</f>
      </c>
      <c r="H33">
        <f>MIN(B33,MAX(0,(1-LoanToCost)*$S$2-I32))</f>
      </c>
      <c r="I33">
        <f>I32+H33</f>
      </c>
      <c r="J33">
        <f>IF(A33&gt;$P$2,0,K32*$R$2)</f>
      </c>
      <c r="K33">
        <f>K32+B33-H33+J33</f>
      </c>
      <c r="L33">
        <f>B33-H33+J33</f>
      </c>
      <c r="M33">
        <f>-H33+IF(A33=$P$2,NetProceeds-$Q$2,0)</f>
      </c>
      <c r="N33">
        <f>-B33+IF(A33=$P$2,NetProceeds,0)</f>
      </c>
    </row>
    <row r="34" spans="1:14" x14ac:dyDescent="0.25">
      <c r="A34">
        <v>32</v>
      </c>
      <c r="B34">
        <f>IF(A34&gt;$P$2,0,IF(A34=0,LandCost,IF(A34&lt;=BuildMonths,(HardCosts+HardCosts*ContingencyPct)*IF(BuildMonths=1,1,SIN(PI()*(A34-0.5)/BuildMonths)^2*2/BuildMonths)+SoftCosts/BuildMonths,0)))</f>
      </c>
      <c r="C34">
        <f>C33+B34</f>
      </c>
      <c r="D34">
        <f>IF(A34&gt;=$P$2,0,D35+B35*(1+$R$2)^($P$2-A34-1))</f>
      </c>
      <c r="E34">
        <f>IF(A34&gt;$P$2,0,(1+$R$2)^($P$2-A34))</f>
      </c>
      <c r="F34">
        <f>IF(A34&gt;$P$2,0,(C34*E34+D34)/(LoanToCost+(1-LoanToCost)*E34))</f>
      </c>
      <c r="G34">
        <f>IF(A34&gt;$P$2,FALSE,AND((1-LoanToCost)*F34&gt;C33-$T$2,(1-LoanToCost)*F34&lt;=C34+$T$2))</f>
      </c>
      <c r="H34">
        <f>MIN(B34,MAX(0,(1-LoanToCost)*$S$2-I33))</f>
      </c>
      <c r="I34">
        <f>I33+H34</f>
      </c>
      <c r="J34">
        <f>IF(A34&gt;$P$2,0,K33*$R$2)</f>
      </c>
      <c r="K34">
        <f>K33+B34-H34+J34</f>
      </c>
      <c r="L34">
        <f>B34-H34+J34</f>
      </c>
      <c r="M34">
        <f>-H34+IF(A34=$P$2,NetProceeds-$Q$2,0)</f>
      </c>
      <c r="N34">
        <f>-B34+IF(A34=$P$2,NetProceeds,0)</f>
      </c>
    </row>
    <row r="35" spans="1:14" x14ac:dyDescent="0.25">
      <c r="A35">
        <v>33</v>
      </c>
      <c r="B35">
        <f>IF(A35&gt;$P$2,0,IF(A35=0,LandCost,IF(A35&lt;=BuildMonths,(HardCosts+HardCosts*ContingencyPct)*IF(BuildMonths=1,1,SIN(PI()*(A35-0.5)/BuildMonths)^2*2/BuildMonths)+SoftCosts/BuildMonths,0)))</f>
      </c>
      <c r="C35">
        <f>C34+B35</f>
      </c>
      <c r="D35">
        <f>IF(A35&gt;=$P$2,0,D36+B36*(1+$R$2)^($P$2-A35-1))</f>
      </c>
      <c r="E35">
        <f>IF(A35&gt;$P$2,0,(1+$R$2)^($P$2-A35))</f>
      </c>
      <c r="F35">
        <f>IF(A35&gt;$P$2,0,(C35*E35+D35)/(LoanToCost+(1-LoanToCost)*E35))</f>
      </c>
      <c r="G35">
        <f>IF(A35&gt;$P$2,FALSE,AND((1-LoanToCost)*F35&gt;C34-$T$2,(1-LoanToCost)*F35&lt;=C35+$T$2))</f>
      </c>
      <c r="H35">
        <f>MIN(B35,MAX(0,(1-LoanToCost)*$S$2-I34))</f>
      </c>
      <c r="I35">
        <f>I34+H35</f>
      </c>
      <c r="J35">
        <f>IF(A35&gt;$P$2,0,K34*$R$2)</f>
      </c>
      <c r="K35">
        <f>K34+B35-H35+J35</f>
      </c>
      <c r="L35">
        <f>B35-H35+J35</f>
      </c>
      <c r="M35">
        <f>-H35+IF(A35=$P$2,NetProceeds-$Q$2,0)</f>
      </c>
      <c r="N35">
        <f>-B35+IF(A35=$P$2,NetProceeds,0)</f>
      </c>
    </row>
    <row r="36" spans="1:14" x14ac:dyDescent="0.25">
      <c r="A36">
        <v>34</v>
      </c>
      <c r="B36">
        <f>IF(A36&gt;$P$2,0,IF(A36=0,LandCost,IF(A36&lt;=BuildMonths,(HardCosts+HardCosts*ContingencyPct)*IF(BuildMonths=1,1,SIN(PI()*(A36-0.5)/BuildMonths)^2*2/BuildMonths)+SoftCosts/BuildMonths,0)))</f>
      </c>
      <c r="C36">
        <f>C35+B36</f>
      </c>
      <c r="D36">
        <f>IF(A36&gt;=$P$2,0,D37+B37*(1+$R$2)^($P$2-A36-1))</f>
      </c>
      <c r="E36">
        <f>IF(A36&gt;$P$2,0,(1+$R$2)^($P$2-A36))</f>
      </c>
      <c r="F36">
        <f>IF(A36&gt;$P$2,0,(C36*E36+D36)/(LoanToCost+(1-LoanToCost)*E36))</f>
      </c>
      <c r="G36">
        <f>IF(A36&gt;$P$2,FALSE,AND((1-LoanToCost)*F36&gt;C35-$T$2,(1-LoanToCost)*F36&lt;=C36+$T$2))</f>
      </c>
      <c r="H36">
        <f>MIN(B36,MAX(0,(1-LoanToCost)*$S$2-I35))</f>
      </c>
      <c r="I36">
        <f>I35+H36</f>
      </c>
      <c r="J36">
        <f>IF(A36&gt;$P$2,0,K35*$R$2)</f>
      </c>
      <c r="K36">
        <f>K35+B36-H36+J36</f>
      </c>
      <c r="L36">
        <f>B36-H36+J36</f>
      </c>
      <c r="M36">
        <f>-H36+IF(A36=$P$2,NetProceeds-$Q$2,0)</f>
      </c>
      <c r="N36">
        <f>-B36+IF(A36=$P$2,NetProceeds,0)</f>
      </c>
    </row>
    <row r="37" spans="1:14" x14ac:dyDescent="0.25">
      <c r="A37">
        <v>35</v>
      </c>
      <c r="B37">
        <f>IF(A37&gt;$P$2,0,IF(A37=0,LandCost,IF(A37&lt;=BuildMonths,(HardCosts+HardCosts*ContingencyPct)*IF(BuildMonths=1,1,SIN(PI()*(A37-0.5)/BuildMonths)^2*2/BuildMonths)+SoftCosts/BuildMonths,0)))</f>
      </c>
      <c r="C37">
        <f>C36+B37</f>
      </c>
      <c r="D37">
        <f>IF(A37&gt;=$P$2,0,D38+B38*(1+$R$2)^($P$2-A37-1))</f>
      </c>
      <c r="E37">
        <f>IF(A37&gt;$P$2,0,(1+$R$2)^($P$2-A37))</f>
      </c>
      <c r="F37">
        <f>IF(A37&gt;$P$2,0,(C37*E37+D37)/(LoanToCost+(1-LoanToCost)*E37))</f>
      </c>
      <c r="G37">
        <f>IF(A37&gt;$P$2,FALSE,AND((1-LoanToCost)*F37&gt;C36-$T$2,(1-LoanToCost)*F37&lt;=C37+$T$2))</f>
      </c>
      <c r="H37">
        <f>MIN(B37,MAX(0,(1-LoanToCost)*$S$2-I36))</f>
      </c>
      <c r="I37">
        <f>I36+H37</f>
      </c>
      <c r="J37">
        <f>IF(A37&gt;$P$2,0,K36*$R$2)</f>
      </c>
      <c r="K37">
        <f>K36+B37-H37+J37</f>
      </c>
      <c r="L37">
        <f>B37-H37+J37</f>
      </c>
      <c r="M37">
        <f>-H37+IF(A37=$P$2,NetProceeds-$Q$2,0)</f>
      </c>
      <c r="N37">
        <f>-B37+IF(A37=$P$2,NetProceeds,0)</f>
      </c>
    </row>
    <row r="38" spans="1:14" x14ac:dyDescent="0.25">
      <c r="A38">
        <v>36</v>
      </c>
      <c r="B38">
        <f>IF(A38&gt;$P$2,0,IF(A38=0,LandCost,IF(A38&lt;=BuildMonths,(HardCosts+HardCosts*ContingencyPct)*IF(BuildMonths=1,1,SIN(PI()*(A38-0.5)/BuildMonths)^2*2/BuildMonths)+SoftCosts/BuildMonths,0)))</f>
      </c>
      <c r="C38">
        <f>C37+B38</f>
      </c>
      <c r="D38">
        <f>IF(A38&gt;=$P$2,0,D39+B39*(1+$R$2)^($P$2-A38-1))</f>
      </c>
      <c r="E38">
        <f>IF(A38&gt;$P$2,0,(1+$R$2)^($P$2-A38))</f>
      </c>
      <c r="F38">
        <f>IF(A38&gt;$P$2,0,(C38*E38+D38)/(LoanToCost+(1-LoanToCost)*E38))</f>
      </c>
      <c r="G38">
        <f>IF(A38&gt;$P$2,FALSE,AND((1-LoanToCost)*F38&gt;C37-$T$2,(1-LoanToCost)*F38&lt;=C38+$T$2))</f>
      </c>
      <c r="H38">
        <f>MIN(B38,MAX(0,(1-LoanToCost)*$S$2-I37))</f>
      </c>
      <c r="I38">
        <f>I37+H38</f>
      </c>
      <c r="J38">
        <f>IF(A38&gt;$P$2,0,K37*$R$2)</f>
      </c>
      <c r="K38">
        <f>K37+B38-H38+J38</f>
      </c>
      <c r="L38">
        <f>B38-H38+J38</f>
      </c>
      <c r="M38">
        <f>-H38+IF(A38=$P$2,NetProceeds-$Q$2,0)</f>
      </c>
      <c r="N38">
        <f>-B38+IF(A38=$P$2,NetProceeds,0)</f>
      </c>
    </row>
    <row r="39" spans="1:14" x14ac:dyDescent="0.25">
      <c r="A39">
        <v>37</v>
      </c>
      <c r="B39">
        <f>IF(A39&gt;$P$2,0,IF(A39=0,LandCost,IF(A39&lt;=BuildMonths,(HardCosts+HardCosts*ContingencyPct)*IF(BuildMonths=1,1,SIN(PI()*(A39-0.5)/BuildMonths)^2*2/BuildMonths)+SoftCosts/BuildMonths,0)))</f>
      </c>
      <c r="C39">
        <f>C38+B39</f>
      </c>
      <c r="D39">
        <f>IF(A39&gt;=$P$2,0,D40+B40*(1+$R$2)^($P$2-A39-1))</f>
      </c>
      <c r="E39">
        <f>IF(A39&gt;$P$2,0,(1+$R$2)^($P$2-A39))</f>
      </c>
      <c r="F39">
        <f>IF(A39&gt;$P$2,0,(C39*E39+D39)/(LoanToCost+(1-LoanToCost)*E39))</f>
      </c>
      <c r="G39">
        <f>IF(A39&gt;$P$2,FALSE,AND((1-LoanToCost)*F39&gt;C38-$T$2,(1-LoanToCost)*F39&lt;=C39+$T$2))</f>
      </c>
      <c r="H39">
        <f>MIN(B39,MAX(0,(1-LoanToCost)*$S$2-I38))</f>
      </c>
      <c r="I39">
        <f>I38+H39</f>
      </c>
      <c r="J39">
        <f>IF(A39&gt;$P$2,0,K38*$R$2)</f>
      </c>
      <c r="K39">
        <f>K38+B39-H39+J39</f>
      </c>
      <c r="L39">
        <f>B39-H39+J39</f>
      </c>
      <c r="M39">
        <f>-H39+IF(A39=$P$2,NetProceeds-$Q$2,0)</f>
      </c>
      <c r="N39">
        <f>-B39+IF(A39=$P$2,NetProceeds,0)</f>
      </c>
    </row>
    <row r="40" spans="1:14" x14ac:dyDescent="0.25">
      <c r="A40">
        <v>38</v>
      </c>
      <c r="B40">
        <f>IF(A40&gt;$P$2,0,IF(A40=0,LandCost,IF(A40&lt;=BuildMonths,(HardCosts+HardCosts*ContingencyPct)*IF(BuildMonths=1,1,SIN(PI()*(A40-0.5)/BuildMonths)^2*2/BuildMonths)+SoftCosts/BuildMonths,0)))</f>
      </c>
      <c r="C40">
        <f>C39+B40</f>
      </c>
      <c r="D40">
        <f>IF(A40&gt;=$P$2,0,D41+B41*(1+$R$2)^($P$2-A40-1))</f>
      </c>
      <c r="E40">
        <f>IF(A40&gt;$P$2,0,(1+$R$2)^($P$2-A40))</f>
      </c>
      <c r="F40">
        <f>IF(A40&gt;$P$2,0,(C40*E40+D40)/(LoanToCost+(1-LoanToCost)*E40))</f>
      </c>
      <c r="G40">
        <f>IF(A40&gt;$P$2,FALSE,AND((1-LoanToCost)*F40&gt;C39-$T$2,(1-LoanToCost)*F40&lt;=C40+$T$2))</f>
      </c>
      <c r="H40">
        <f>MIN(B40,MAX(0,(1-LoanToCost)*$S$2-I39))</f>
      </c>
      <c r="I40">
        <f>I39+H40</f>
      </c>
      <c r="J40">
        <f>IF(A40&gt;$P$2,0,K39*$R$2)</f>
      </c>
      <c r="K40">
        <f>K39+B40-H40+J40</f>
      </c>
      <c r="L40">
        <f>B40-H40+J40</f>
      </c>
      <c r="M40">
        <f>-H40+IF(A40=$P$2,NetProceeds-$Q$2,0)</f>
      </c>
      <c r="N40">
        <f>-B40+IF(A40=$P$2,NetProceeds,0)</f>
      </c>
    </row>
    <row r="41" spans="1:14" x14ac:dyDescent="0.25">
      <c r="A41">
        <v>39</v>
      </c>
      <c r="B41">
        <f>IF(A41&gt;$P$2,0,IF(A41=0,LandCost,IF(A41&lt;=BuildMonths,(HardCosts+HardCosts*ContingencyPct)*IF(BuildMonths=1,1,SIN(PI()*(A41-0.5)/BuildMonths)^2*2/BuildMonths)+SoftCosts/BuildMonths,0)))</f>
      </c>
      <c r="C41">
        <f>C40+B41</f>
      </c>
      <c r="D41">
        <f>IF(A41&gt;=$P$2,0,D42+B42*(1+$R$2)^($P$2-A41-1))</f>
      </c>
      <c r="E41">
        <f>IF(A41&gt;$P$2,0,(1+$R$2)^($P$2-A41))</f>
      </c>
      <c r="F41">
        <f>IF(A41&gt;$P$2,0,(C41*E41+D41)/(LoanToCost+(1-LoanToCost)*E41))</f>
      </c>
      <c r="G41">
        <f>IF(A41&gt;$P$2,FALSE,AND((1-LoanToCost)*F41&gt;C40-$T$2,(1-LoanToCost)*F41&lt;=C41+$T$2))</f>
      </c>
      <c r="H41">
        <f>MIN(B41,MAX(0,(1-LoanToCost)*$S$2-I40))</f>
      </c>
      <c r="I41">
        <f>I40+H41</f>
      </c>
      <c r="J41">
        <f>IF(A41&gt;$P$2,0,K40*$R$2)</f>
      </c>
      <c r="K41">
        <f>K40+B41-H41+J41</f>
      </c>
      <c r="L41">
        <f>B41-H41+J41</f>
      </c>
      <c r="M41">
        <f>-H41+IF(A41=$P$2,NetProceeds-$Q$2,0)</f>
      </c>
      <c r="N41">
        <f>-B41+IF(A41=$P$2,NetProceeds,0)</f>
      </c>
    </row>
    <row r="42" spans="1:14" x14ac:dyDescent="0.25">
      <c r="A42">
        <v>40</v>
      </c>
      <c r="B42">
        <f>IF(A42&gt;$P$2,0,IF(A42=0,LandCost,IF(A42&lt;=BuildMonths,(HardCosts+HardCosts*ContingencyPct)*IF(BuildMonths=1,1,SIN(PI()*(A42-0.5)/BuildMonths)^2*2/BuildMonths)+SoftCosts/BuildMonths,0)))</f>
      </c>
      <c r="C42">
        <f>C41+B42</f>
      </c>
      <c r="D42">
        <f>IF(A42&gt;=$P$2,0,D43+B43*(1+$R$2)^($P$2-A42-1))</f>
      </c>
      <c r="E42">
        <f>IF(A42&gt;$P$2,0,(1+$R$2)^($P$2-A42))</f>
      </c>
      <c r="F42">
        <f>IF(A42&gt;$P$2,0,(C42*E42+D42)/(LoanToCost+(1-LoanToCost)*E42))</f>
      </c>
      <c r="G42">
        <f>IF(A42&gt;$P$2,FALSE,AND((1-LoanToCost)*F42&gt;C41-$T$2,(1-LoanToCost)*F42&lt;=C42+$T$2))</f>
      </c>
      <c r="H42">
        <f>MIN(B42,MAX(0,(1-LoanToCost)*$S$2-I41))</f>
      </c>
      <c r="I42">
        <f>I41+H42</f>
      </c>
      <c r="J42">
        <f>IF(A42&gt;$P$2,0,K41*$R$2)</f>
      </c>
      <c r="K42">
        <f>K41+B42-H42+J42</f>
      </c>
      <c r="L42">
        <f>B42-H42+J42</f>
      </c>
      <c r="M42">
        <f>-H42+IF(A42=$P$2,NetProceeds-$Q$2,0)</f>
      </c>
      <c r="N42">
        <f>-B42+IF(A42=$P$2,NetProceeds,0)</f>
      </c>
    </row>
    <row r="43" spans="1:14" x14ac:dyDescent="0.25">
      <c r="A43">
        <v>41</v>
      </c>
      <c r="B43">
        <f>IF(A43&gt;$P$2,0,IF(A43=0,LandCost,IF(A43&lt;=BuildMonths,(HardCosts+HardCosts*ContingencyPct)*IF(BuildMonths=1,1,SIN(PI()*(A43-0.5)/BuildMonths)^2*2/BuildMonths)+SoftCosts/BuildMonths,0)))</f>
      </c>
      <c r="C43">
        <f>C42+B43</f>
      </c>
      <c r="D43">
        <f>IF(A43&gt;=$P$2,0,D44+B44*(1+$R$2)^($P$2-A43-1))</f>
      </c>
      <c r="E43">
        <f>IF(A43&gt;$P$2,0,(1+$R$2)^($P$2-A43))</f>
      </c>
      <c r="F43">
        <f>IF(A43&gt;$P$2,0,(C43*E43+D43)/(LoanToCost+(1-LoanToCost)*E43))</f>
      </c>
      <c r="G43">
        <f>IF(A43&gt;$P$2,FALSE,AND((1-LoanToCost)*F43&gt;C42-$T$2,(1-LoanToCost)*F43&lt;=C43+$T$2))</f>
      </c>
      <c r="H43">
        <f>MIN(B43,MAX(0,(1-LoanToCost)*$S$2-I42))</f>
      </c>
      <c r="I43">
        <f>I42+H43</f>
      </c>
      <c r="J43">
        <f>IF(A43&gt;$P$2,0,K42*$R$2)</f>
      </c>
      <c r="K43">
        <f>K42+B43-H43+J43</f>
      </c>
      <c r="L43">
        <f>B43-H43+J43</f>
      </c>
      <c r="M43">
        <f>-H43+IF(A43=$P$2,NetProceeds-$Q$2,0)</f>
      </c>
      <c r="N43">
        <f>-B43+IF(A43=$P$2,NetProceeds,0)</f>
      </c>
    </row>
    <row r="44" spans="1:14" x14ac:dyDescent="0.25">
      <c r="A44">
        <v>42</v>
      </c>
      <c r="B44">
        <f>IF(A44&gt;$P$2,0,IF(A44=0,LandCost,IF(A44&lt;=BuildMonths,(HardCosts+HardCosts*ContingencyPct)*IF(BuildMonths=1,1,SIN(PI()*(A44-0.5)/BuildMonths)^2*2/BuildMonths)+SoftCosts/BuildMonths,0)))</f>
      </c>
      <c r="C44">
        <f>C43+B44</f>
      </c>
      <c r="D44">
        <f>IF(A44&gt;=$P$2,0,D45+B45*(1+$R$2)^($P$2-A44-1))</f>
      </c>
      <c r="E44">
        <f>IF(A44&gt;$P$2,0,(1+$R$2)^($P$2-A44))</f>
      </c>
      <c r="F44">
        <f>IF(A44&gt;$P$2,0,(C44*E44+D44)/(LoanToCost+(1-LoanToCost)*E44))</f>
      </c>
      <c r="G44">
        <f>IF(A44&gt;$P$2,FALSE,AND((1-LoanToCost)*F44&gt;C43-$T$2,(1-LoanToCost)*F44&lt;=C44+$T$2))</f>
      </c>
      <c r="H44">
        <f>MIN(B44,MAX(0,(1-LoanToCost)*$S$2-I43))</f>
      </c>
      <c r="I44">
        <f>I43+H44</f>
      </c>
      <c r="J44">
        <f>IF(A44&gt;$P$2,0,K43*$R$2)</f>
      </c>
      <c r="K44">
        <f>K43+B44-H44+J44</f>
      </c>
      <c r="L44">
        <f>B44-H44+J44</f>
      </c>
      <c r="M44">
        <f>-H44+IF(A44=$P$2,NetProceeds-$Q$2,0)</f>
      </c>
      <c r="N44">
        <f>-B44+IF(A44=$P$2,NetProceeds,0)</f>
      </c>
    </row>
    <row r="45" spans="1:14" x14ac:dyDescent="0.25">
      <c r="A45">
        <v>43</v>
      </c>
      <c r="B45">
        <f>IF(A45&gt;$P$2,0,IF(A45=0,LandCost,IF(A45&lt;=BuildMonths,(HardCosts+HardCosts*ContingencyPct)*IF(BuildMonths=1,1,SIN(PI()*(A45-0.5)/BuildMonths)^2*2/BuildMonths)+SoftCosts/BuildMonths,0)))</f>
      </c>
      <c r="C45">
        <f>C44+B45</f>
      </c>
      <c r="D45">
        <f>IF(A45&gt;=$P$2,0,D46+B46*(1+$R$2)^($P$2-A45-1))</f>
      </c>
      <c r="E45">
        <f>IF(A45&gt;$P$2,0,(1+$R$2)^($P$2-A45))</f>
      </c>
      <c r="F45">
        <f>IF(A45&gt;$P$2,0,(C45*E45+D45)/(LoanToCost+(1-LoanToCost)*E45))</f>
      </c>
      <c r="G45">
        <f>IF(A45&gt;$P$2,FALSE,AND((1-LoanToCost)*F45&gt;C44-$T$2,(1-LoanToCost)*F45&lt;=C45+$T$2))</f>
      </c>
      <c r="H45">
        <f>MIN(B45,MAX(0,(1-LoanToCost)*$S$2-I44))</f>
      </c>
      <c r="I45">
        <f>I44+H45</f>
      </c>
      <c r="J45">
        <f>IF(A45&gt;$P$2,0,K44*$R$2)</f>
      </c>
      <c r="K45">
        <f>K44+B45-H45+J45</f>
      </c>
      <c r="L45">
        <f>B45-H45+J45</f>
      </c>
      <c r="M45">
        <f>-H45+IF(A45=$P$2,NetProceeds-$Q$2,0)</f>
      </c>
      <c r="N45">
        <f>-B45+IF(A45=$P$2,NetProceeds,0)</f>
      </c>
    </row>
    <row r="46" spans="1:14" x14ac:dyDescent="0.25">
      <c r="A46">
        <v>44</v>
      </c>
      <c r="B46">
        <f>IF(A46&gt;$P$2,0,IF(A46=0,LandCost,IF(A46&lt;=BuildMonths,(HardCosts+HardCosts*ContingencyPct)*IF(BuildMonths=1,1,SIN(PI()*(A46-0.5)/BuildMonths)^2*2/BuildMonths)+SoftCosts/BuildMonths,0)))</f>
      </c>
      <c r="C46">
        <f>C45+B46</f>
      </c>
      <c r="D46">
        <f>IF(A46&gt;=$P$2,0,D47+B47*(1+$R$2)^($P$2-A46-1))</f>
      </c>
      <c r="E46">
        <f>IF(A46&gt;$P$2,0,(1+$R$2)^($P$2-A46))</f>
      </c>
      <c r="F46">
        <f>IF(A46&gt;$P$2,0,(C46*E46+D46)/(LoanToCost+(1-LoanToCost)*E46))</f>
      </c>
      <c r="G46">
        <f>IF(A46&gt;$P$2,FALSE,AND((1-LoanToCost)*F46&gt;C45-$T$2,(1-LoanToCost)*F46&lt;=C46+$T$2))</f>
      </c>
      <c r="H46">
        <f>MIN(B46,MAX(0,(1-LoanToCost)*$S$2-I45))</f>
      </c>
      <c r="I46">
        <f>I45+H46</f>
      </c>
      <c r="J46">
        <f>IF(A46&gt;$P$2,0,K45*$R$2)</f>
      </c>
      <c r="K46">
        <f>K45+B46-H46+J46</f>
      </c>
      <c r="L46">
        <f>B46-H46+J46</f>
      </c>
      <c r="M46">
        <f>-H46+IF(A46=$P$2,NetProceeds-$Q$2,0)</f>
      </c>
      <c r="N46">
        <f>-B46+IF(A46=$P$2,NetProceeds,0)</f>
      </c>
    </row>
    <row r="47" spans="1:14" x14ac:dyDescent="0.25">
      <c r="A47">
        <v>45</v>
      </c>
      <c r="B47">
        <f>IF(A47&gt;$P$2,0,IF(A47=0,LandCost,IF(A47&lt;=BuildMonths,(HardCosts+HardCosts*ContingencyPct)*IF(BuildMonths=1,1,SIN(PI()*(A47-0.5)/BuildMonths)^2*2/BuildMonths)+SoftCosts/BuildMonths,0)))</f>
      </c>
      <c r="C47">
        <f>C46+B47</f>
      </c>
      <c r="D47">
        <f>IF(A47&gt;=$P$2,0,D48+B48*(1+$R$2)^($P$2-A47-1))</f>
      </c>
      <c r="E47">
        <f>IF(A47&gt;$P$2,0,(1+$R$2)^($P$2-A47))</f>
      </c>
      <c r="F47">
        <f>IF(A47&gt;$P$2,0,(C47*E47+D47)/(LoanToCost+(1-LoanToCost)*E47))</f>
      </c>
      <c r="G47">
        <f>IF(A47&gt;$P$2,FALSE,AND((1-LoanToCost)*F47&gt;C46-$T$2,(1-LoanToCost)*F47&lt;=C47+$T$2))</f>
      </c>
      <c r="H47">
        <f>MIN(B47,MAX(0,(1-LoanToCost)*$S$2-I46))</f>
      </c>
      <c r="I47">
        <f>I46+H47</f>
      </c>
      <c r="J47">
        <f>IF(A47&gt;$P$2,0,K46*$R$2)</f>
      </c>
      <c r="K47">
        <f>K46+B47-H47+J47</f>
      </c>
      <c r="L47">
        <f>B47-H47+J47</f>
      </c>
      <c r="M47">
        <f>-H47+IF(A47=$P$2,NetProceeds-$Q$2,0)</f>
      </c>
      <c r="N47">
        <f>-B47+IF(A47=$P$2,NetProceeds,0)</f>
      </c>
    </row>
    <row r="48" spans="1:14" x14ac:dyDescent="0.25">
      <c r="A48">
        <v>46</v>
      </c>
      <c r="B48">
        <f>IF(A48&gt;$P$2,0,IF(A48=0,LandCost,IF(A48&lt;=BuildMonths,(HardCosts+HardCosts*ContingencyPct)*IF(BuildMonths=1,1,SIN(PI()*(A48-0.5)/BuildMonths)^2*2/BuildMonths)+SoftCosts/BuildMonths,0)))</f>
      </c>
      <c r="C48">
        <f>C47+B48</f>
      </c>
      <c r="D48">
        <f>IF(A48&gt;=$P$2,0,D49+B49*(1+$R$2)^($P$2-A48-1))</f>
      </c>
      <c r="E48">
        <f>IF(A48&gt;$P$2,0,(1+$R$2)^($P$2-A48))</f>
      </c>
      <c r="F48">
        <f>IF(A48&gt;$P$2,0,(C48*E48+D48)/(LoanToCost+(1-LoanToCost)*E48))</f>
      </c>
      <c r="G48">
        <f>IF(A48&gt;$P$2,FALSE,AND((1-LoanToCost)*F48&gt;C47-$T$2,(1-LoanToCost)*F48&lt;=C48+$T$2))</f>
      </c>
      <c r="H48">
        <f>MIN(B48,MAX(0,(1-LoanToCost)*$S$2-I47))</f>
      </c>
      <c r="I48">
        <f>I47+H48</f>
      </c>
      <c r="J48">
        <f>IF(A48&gt;$P$2,0,K47*$R$2)</f>
      </c>
      <c r="K48">
        <f>K47+B48-H48+J48</f>
      </c>
      <c r="L48">
        <f>B48-H48+J48</f>
      </c>
      <c r="M48">
        <f>-H48+IF(A48=$P$2,NetProceeds-$Q$2,0)</f>
      </c>
      <c r="N48">
        <f>-B48+IF(A48=$P$2,NetProceeds,0)</f>
      </c>
    </row>
    <row r="49" spans="1:14" x14ac:dyDescent="0.25">
      <c r="A49">
        <v>47</v>
      </c>
      <c r="B49">
        <f>IF(A49&gt;$P$2,0,IF(A49=0,LandCost,IF(A49&lt;=BuildMonths,(HardCosts+HardCosts*ContingencyPct)*IF(BuildMonths=1,1,SIN(PI()*(A49-0.5)/BuildMonths)^2*2/BuildMonths)+SoftCosts/BuildMonths,0)))</f>
      </c>
      <c r="C49">
        <f>C48+B49</f>
      </c>
      <c r="D49">
        <f>IF(A49&gt;=$P$2,0,D50+B50*(1+$R$2)^($P$2-A49-1))</f>
      </c>
      <c r="E49">
        <f>IF(A49&gt;$P$2,0,(1+$R$2)^($P$2-A49))</f>
      </c>
      <c r="F49">
        <f>IF(A49&gt;$P$2,0,(C49*E49+D49)/(LoanToCost+(1-LoanToCost)*E49))</f>
      </c>
      <c r="G49">
        <f>IF(A49&gt;$P$2,FALSE,AND((1-LoanToCost)*F49&gt;C48-$T$2,(1-LoanToCost)*F49&lt;=C49+$T$2))</f>
      </c>
      <c r="H49">
        <f>MIN(B49,MAX(0,(1-LoanToCost)*$S$2-I48))</f>
      </c>
      <c r="I49">
        <f>I48+H49</f>
      </c>
      <c r="J49">
        <f>IF(A49&gt;$P$2,0,K48*$R$2)</f>
      </c>
      <c r="K49">
        <f>K48+B49-H49+J49</f>
      </c>
      <c r="L49">
        <f>B49-H49+J49</f>
      </c>
      <c r="M49">
        <f>-H49+IF(A49=$P$2,NetProceeds-$Q$2,0)</f>
      </c>
      <c r="N49">
        <f>-B49+IF(A49=$P$2,NetProceeds,0)</f>
      </c>
    </row>
    <row r="50" spans="1:14" x14ac:dyDescent="0.25">
      <c r="A50">
        <v>48</v>
      </c>
      <c r="B50">
        <f>IF(A50&gt;$P$2,0,IF(A50=0,LandCost,IF(A50&lt;=BuildMonths,(HardCosts+HardCosts*ContingencyPct)*IF(BuildMonths=1,1,SIN(PI()*(A50-0.5)/BuildMonths)^2*2/BuildMonths)+SoftCosts/BuildMonths,0)))</f>
      </c>
      <c r="C50">
        <f>C49+B50</f>
      </c>
      <c r="D50">
        <f>IF(A50&gt;=$P$2,0,D51+B51*(1+$R$2)^($P$2-A50-1))</f>
      </c>
      <c r="E50">
        <f>IF(A50&gt;$P$2,0,(1+$R$2)^($P$2-A50))</f>
      </c>
      <c r="F50">
        <f>IF(A50&gt;$P$2,0,(C50*E50+D50)/(LoanToCost+(1-LoanToCost)*E50))</f>
      </c>
      <c r="G50">
        <f>IF(A50&gt;$P$2,FALSE,AND((1-LoanToCost)*F50&gt;C49-$T$2,(1-LoanToCost)*F50&lt;=C50+$T$2))</f>
      </c>
      <c r="H50">
        <f>MIN(B50,MAX(0,(1-LoanToCost)*$S$2-I49))</f>
      </c>
      <c r="I50">
        <f>I49+H50</f>
      </c>
      <c r="J50">
        <f>IF(A50&gt;$P$2,0,K49*$R$2)</f>
      </c>
      <c r="K50">
        <f>K49+B50-H50+J50</f>
      </c>
      <c r="L50">
        <f>B50-H50+J50</f>
      </c>
      <c r="M50">
        <f>-H50+IF(A50=$P$2,NetProceeds-$Q$2,0)</f>
      </c>
      <c r="N50">
        <f>-B50+IF(A50=$P$2,NetProceeds,0)</f>
      </c>
    </row>
    <row r="51" spans="1:14" x14ac:dyDescent="0.25">
      <c r="A51">
        <v>49</v>
      </c>
      <c r="B51">
        <f>IF(A51&gt;$P$2,0,IF(A51=0,LandCost,IF(A51&lt;=BuildMonths,(HardCosts+HardCosts*ContingencyPct)*IF(BuildMonths=1,1,SIN(PI()*(A51-0.5)/BuildMonths)^2*2/BuildMonths)+SoftCosts/BuildMonths,0)))</f>
      </c>
      <c r="C51">
        <f>C50+B51</f>
      </c>
      <c r="D51">
        <f>IF(A51&gt;=$P$2,0,D52+B52*(1+$R$2)^($P$2-A51-1))</f>
      </c>
      <c r="E51">
        <f>IF(A51&gt;$P$2,0,(1+$R$2)^($P$2-A51))</f>
      </c>
      <c r="F51">
        <f>IF(A51&gt;$P$2,0,(C51*E51+D51)/(LoanToCost+(1-LoanToCost)*E51))</f>
      </c>
      <c r="G51">
        <f>IF(A51&gt;$P$2,FALSE,AND((1-LoanToCost)*F51&gt;C50-$T$2,(1-LoanToCost)*F51&lt;=C51+$T$2))</f>
      </c>
      <c r="H51">
        <f>MIN(B51,MAX(0,(1-LoanToCost)*$S$2-I50))</f>
      </c>
      <c r="I51">
        <f>I50+H51</f>
      </c>
      <c r="J51">
        <f>IF(A51&gt;$P$2,0,K50*$R$2)</f>
      </c>
      <c r="K51">
        <f>K50+B51-H51+J51</f>
      </c>
      <c r="L51">
        <f>B51-H51+J51</f>
      </c>
      <c r="M51">
        <f>-H51+IF(A51=$P$2,NetProceeds-$Q$2,0)</f>
      </c>
      <c r="N51">
        <f>-B51+IF(A51=$P$2,NetProceeds,0)</f>
      </c>
    </row>
    <row r="52" spans="1:14" x14ac:dyDescent="0.25">
      <c r="A52">
        <v>50</v>
      </c>
      <c r="B52">
        <f>IF(A52&gt;$P$2,0,IF(A52=0,LandCost,IF(A52&lt;=BuildMonths,(HardCosts+HardCosts*ContingencyPct)*IF(BuildMonths=1,1,SIN(PI()*(A52-0.5)/BuildMonths)^2*2/BuildMonths)+SoftCosts/BuildMonths,0)))</f>
      </c>
      <c r="C52">
        <f>C51+B52</f>
      </c>
      <c r="D52">
        <f>IF(A52&gt;=$P$2,0,D53+B53*(1+$R$2)^($P$2-A52-1))</f>
      </c>
      <c r="E52">
        <f>IF(A52&gt;$P$2,0,(1+$R$2)^($P$2-A52))</f>
      </c>
      <c r="F52">
        <f>IF(A52&gt;$P$2,0,(C52*E52+D52)/(LoanToCost+(1-LoanToCost)*E52))</f>
      </c>
      <c r="G52">
        <f>IF(A52&gt;$P$2,FALSE,AND((1-LoanToCost)*F52&gt;C51-$T$2,(1-LoanToCost)*F52&lt;=C52+$T$2))</f>
      </c>
      <c r="H52">
        <f>MIN(B52,MAX(0,(1-LoanToCost)*$S$2-I51))</f>
      </c>
      <c r="I52">
        <f>I51+H52</f>
      </c>
      <c r="J52">
        <f>IF(A52&gt;$P$2,0,K51*$R$2)</f>
      </c>
      <c r="K52">
        <f>K51+B52-H52+J52</f>
      </c>
      <c r="L52">
        <f>B52-H52+J52</f>
      </c>
      <c r="M52">
        <f>-H52+IF(A52=$P$2,NetProceeds-$Q$2,0)</f>
      </c>
      <c r="N52">
        <f>-B52+IF(A52=$P$2,NetProceeds,0)</f>
      </c>
    </row>
    <row r="53" spans="1:14" x14ac:dyDescent="0.25">
      <c r="A53">
        <v>51</v>
      </c>
      <c r="B53">
        <f>IF(A53&gt;$P$2,0,IF(A53=0,LandCost,IF(A53&lt;=BuildMonths,(HardCosts+HardCosts*ContingencyPct)*IF(BuildMonths=1,1,SIN(PI()*(A53-0.5)/BuildMonths)^2*2/BuildMonths)+SoftCosts/BuildMonths,0)))</f>
      </c>
      <c r="C53">
        <f>C52+B53</f>
      </c>
      <c r="D53">
        <f>IF(A53&gt;=$P$2,0,D54+B54*(1+$R$2)^($P$2-A53-1))</f>
      </c>
      <c r="E53">
        <f>IF(A53&gt;$P$2,0,(1+$R$2)^($P$2-A53))</f>
      </c>
      <c r="F53">
        <f>IF(A53&gt;$P$2,0,(C53*E53+D53)/(LoanToCost+(1-LoanToCost)*E53))</f>
      </c>
      <c r="G53">
        <f>IF(A53&gt;$P$2,FALSE,AND((1-LoanToCost)*F53&gt;C52-$T$2,(1-LoanToCost)*F53&lt;=C53+$T$2))</f>
      </c>
      <c r="H53">
        <f>MIN(B53,MAX(0,(1-LoanToCost)*$S$2-I52))</f>
      </c>
      <c r="I53">
        <f>I52+H53</f>
      </c>
      <c r="J53">
        <f>IF(A53&gt;$P$2,0,K52*$R$2)</f>
      </c>
      <c r="K53">
        <f>K52+B53-H53+J53</f>
      </c>
      <c r="L53">
        <f>B53-H53+J53</f>
      </c>
      <c r="M53">
        <f>-H53+IF(A53=$P$2,NetProceeds-$Q$2,0)</f>
      </c>
      <c r="N53">
        <f>-B53+IF(A53=$P$2,NetProceeds,0)</f>
      </c>
    </row>
    <row r="54" spans="1:14" x14ac:dyDescent="0.25">
      <c r="A54">
        <v>52</v>
      </c>
      <c r="B54">
        <f>IF(A54&gt;$P$2,0,IF(A54=0,LandCost,IF(A54&lt;=BuildMonths,(HardCosts+HardCosts*ContingencyPct)*IF(BuildMonths=1,1,SIN(PI()*(A54-0.5)/BuildMonths)^2*2/BuildMonths)+SoftCosts/BuildMonths,0)))</f>
      </c>
      <c r="C54">
        <f>C53+B54</f>
      </c>
      <c r="D54">
        <f>IF(A54&gt;=$P$2,0,D55+B55*(1+$R$2)^($P$2-A54-1))</f>
      </c>
      <c r="E54">
        <f>IF(A54&gt;$P$2,0,(1+$R$2)^($P$2-A54))</f>
      </c>
      <c r="F54">
        <f>IF(A54&gt;$P$2,0,(C54*E54+D54)/(LoanToCost+(1-LoanToCost)*E54))</f>
      </c>
      <c r="G54">
        <f>IF(A54&gt;$P$2,FALSE,AND((1-LoanToCost)*F54&gt;C53-$T$2,(1-LoanToCost)*F54&lt;=C54+$T$2))</f>
      </c>
      <c r="H54">
        <f>MIN(B54,MAX(0,(1-LoanToCost)*$S$2-I53))</f>
      </c>
      <c r="I54">
        <f>I53+H54</f>
      </c>
      <c r="J54">
        <f>IF(A54&gt;$P$2,0,K53*$R$2)</f>
      </c>
      <c r="K54">
        <f>K53+B54-H54+J54</f>
      </c>
      <c r="L54">
        <f>B54-H54+J54</f>
      </c>
      <c r="M54">
        <f>-H54+IF(A54=$P$2,NetProceeds-$Q$2,0)</f>
      </c>
      <c r="N54">
        <f>-B54+IF(A54=$P$2,NetProceeds,0)</f>
      </c>
    </row>
    <row r="55" spans="1:14" x14ac:dyDescent="0.25">
      <c r="A55">
        <v>53</v>
      </c>
      <c r="B55">
        <f>IF(A55&gt;$P$2,0,IF(A55=0,LandCost,IF(A55&lt;=BuildMonths,(HardCosts+HardCosts*ContingencyPct)*IF(BuildMonths=1,1,SIN(PI()*(A55-0.5)/BuildMonths)^2*2/BuildMonths)+SoftCosts/BuildMonths,0)))</f>
      </c>
      <c r="C55">
        <f>C54+B55</f>
      </c>
      <c r="D55">
        <f>IF(A55&gt;=$P$2,0,D56+B56*(1+$R$2)^($P$2-A55-1))</f>
      </c>
      <c r="E55">
        <f>IF(A55&gt;$P$2,0,(1+$R$2)^($P$2-A55))</f>
      </c>
      <c r="F55">
        <f>IF(A55&gt;$P$2,0,(C55*E55+D55)/(LoanToCost+(1-LoanToCost)*E55))</f>
      </c>
      <c r="G55">
        <f>IF(A55&gt;$P$2,FALSE,AND((1-LoanToCost)*F55&gt;C54-$T$2,(1-LoanToCost)*F55&lt;=C55+$T$2))</f>
      </c>
      <c r="H55">
        <f>MIN(B55,MAX(0,(1-LoanToCost)*$S$2-I54))</f>
      </c>
      <c r="I55">
        <f>I54+H55</f>
      </c>
      <c r="J55">
        <f>IF(A55&gt;$P$2,0,K54*$R$2)</f>
      </c>
      <c r="K55">
        <f>K54+B55-H55+J55</f>
      </c>
      <c r="L55">
        <f>B55-H55+J55</f>
      </c>
      <c r="M55">
        <f>-H55+IF(A55=$P$2,NetProceeds-$Q$2,0)</f>
      </c>
      <c r="N55">
        <f>-B55+IF(A55=$P$2,NetProceeds,0)</f>
      </c>
    </row>
    <row r="56" spans="1:14" x14ac:dyDescent="0.25">
      <c r="A56">
        <v>54</v>
      </c>
      <c r="B56">
        <f>IF(A56&gt;$P$2,0,IF(A56=0,LandCost,IF(A56&lt;=BuildMonths,(HardCosts+HardCosts*ContingencyPct)*IF(BuildMonths=1,1,SIN(PI()*(A56-0.5)/BuildMonths)^2*2/BuildMonths)+SoftCosts/BuildMonths,0)))</f>
      </c>
      <c r="C56">
        <f>C55+B56</f>
      </c>
      <c r="D56">
        <f>IF(A56&gt;=$P$2,0,D57+B57*(1+$R$2)^($P$2-A56-1))</f>
      </c>
      <c r="E56">
        <f>IF(A56&gt;$P$2,0,(1+$R$2)^($P$2-A56))</f>
      </c>
      <c r="F56">
        <f>IF(A56&gt;$P$2,0,(C56*E56+D56)/(LoanToCost+(1-LoanToCost)*E56))</f>
      </c>
      <c r="G56">
        <f>IF(A56&gt;$P$2,FALSE,AND((1-LoanToCost)*F56&gt;C55-$T$2,(1-LoanToCost)*F56&lt;=C56+$T$2))</f>
      </c>
      <c r="H56">
        <f>MIN(B56,MAX(0,(1-LoanToCost)*$S$2-I55))</f>
      </c>
      <c r="I56">
        <f>I55+H56</f>
      </c>
      <c r="J56">
        <f>IF(A56&gt;$P$2,0,K55*$R$2)</f>
      </c>
      <c r="K56">
        <f>K55+B56-H56+J56</f>
      </c>
      <c r="L56">
        <f>B56-H56+J56</f>
      </c>
      <c r="M56">
        <f>-H56+IF(A56=$P$2,NetProceeds-$Q$2,0)</f>
      </c>
      <c r="N56">
        <f>-B56+IF(A56=$P$2,NetProceeds,0)</f>
      </c>
    </row>
    <row r="57" spans="1:14" x14ac:dyDescent="0.25">
      <c r="A57">
        <v>55</v>
      </c>
      <c r="B57">
        <f>IF(A57&gt;$P$2,0,IF(A57=0,LandCost,IF(A57&lt;=BuildMonths,(HardCosts+HardCosts*ContingencyPct)*IF(BuildMonths=1,1,SIN(PI()*(A57-0.5)/BuildMonths)^2*2/BuildMonths)+SoftCosts/BuildMonths,0)))</f>
      </c>
      <c r="C57">
        <f>C56+B57</f>
      </c>
      <c r="D57">
        <f>IF(A57&gt;=$P$2,0,D58+B58*(1+$R$2)^($P$2-A57-1))</f>
      </c>
      <c r="E57">
        <f>IF(A57&gt;$P$2,0,(1+$R$2)^($P$2-A57))</f>
      </c>
      <c r="F57">
        <f>IF(A57&gt;$P$2,0,(C57*E57+D57)/(LoanToCost+(1-LoanToCost)*E57))</f>
      </c>
      <c r="G57">
        <f>IF(A57&gt;$P$2,FALSE,AND((1-LoanToCost)*F57&gt;C56-$T$2,(1-LoanToCost)*F57&lt;=C57+$T$2))</f>
      </c>
      <c r="H57">
        <f>MIN(B57,MAX(0,(1-LoanToCost)*$S$2-I56))</f>
      </c>
      <c r="I57">
        <f>I56+H57</f>
      </c>
      <c r="J57">
        <f>IF(A57&gt;$P$2,0,K56*$R$2)</f>
      </c>
      <c r="K57">
        <f>K56+B57-H57+J57</f>
      </c>
      <c r="L57">
        <f>B57-H57+J57</f>
      </c>
      <c r="M57">
        <f>-H57+IF(A57=$P$2,NetProceeds-$Q$2,0)</f>
      </c>
      <c r="N57">
        <f>-B57+IF(A57=$P$2,NetProceeds,0)</f>
      </c>
    </row>
    <row r="58" spans="1:14" x14ac:dyDescent="0.25">
      <c r="A58">
        <v>56</v>
      </c>
      <c r="B58">
        <f>IF(A58&gt;$P$2,0,IF(A58=0,LandCost,IF(A58&lt;=BuildMonths,(HardCosts+HardCosts*ContingencyPct)*IF(BuildMonths=1,1,SIN(PI()*(A58-0.5)/BuildMonths)^2*2/BuildMonths)+SoftCosts/BuildMonths,0)))</f>
      </c>
      <c r="C58">
        <f>C57+B58</f>
      </c>
      <c r="D58">
        <f>IF(A58&gt;=$P$2,0,D59+B59*(1+$R$2)^($P$2-A58-1))</f>
      </c>
      <c r="E58">
        <f>IF(A58&gt;$P$2,0,(1+$R$2)^($P$2-A58))</f>
      </c>
      <c r="F58">
        <f>IF(A58&gt;$P$2,0,(C58*E58+D58)/(LoanToCost+(1-LoanToCost)*E58))</f>
      </c>
      <c r="G58">
        <f>IF(A58&gt;$P$2,FALSE,AND((1-LoanToCost)*F58&gt;C57-$T$2,(1-LoanToCost)*F58&lt;=C58+$T$2))</f>
      </c>
      <c r="H58">
        <f>MIN(B58,MAX(0,(1-LoanToCost)*$S$2-I57))</f>
      </c>
      <c r="I58">
        <f>I57+H58</f>
      </c>
      <c r="J58">
        <f>IF(A58&gt;$P$2,0,K57*$R$2)</f>
      </c>
      <c r="K58">
        <f>K57+B58-H58+J58</f>
      </c>
      <c r="L58">
        <f>B58-H58+J58</f>
      </c>
      <c r="M58">
        <f>-H58+IF(A58=$P$2,NetProceeds-$Q$2,0)</f>
      </c>
      <c r="N58">
        <f>-B58+IF(A58=$P$2,NetProceeds,0)</f>
      </c>
    </row>
    <row r="59" spans="1:14" x14ac:dyDescent="0.25">
      <c r="A59">
        <v>57</v>
      </c>
      <c r="B59">
        <f>IF(A59&gt;$P$2,0,IF(A59=0,LandCost,IF(A59&lt;=BuildMonths,(HardCosts+HardCosts*ContingencyPct)*IF(BuildMonths=1,1,SIN(PI()*(A59-0.5)/BuildMonths)^2*2/BuildMonths)+SoftCosts/BuildMonths,0)))</f>
      </c>
      <c r="C59">
        <f>C58+B59</f>
      </c>
      <c r="D59">
        <f>IF(A59&gt;=$P$2,0,D60+B60*(1+$R$2)^($P$2-A59-1))</f>
      </c>
      <c r="E59">
        <f>IF(A59&gt;$P$2,0,(1+$R$2)^($P$2-A59))</f>
      </c>
      <c r="F59">
        <f>IF(A59&gt;$P$2,0,(C59*E59+D59)/(LoanToCost+(1-LoanToCost)*E59))</f>
      </c>
      <c r="G59">
        <f>IF(A59&gt;$P$2,FALSE,AND((1-LoanToCost)*F59&gt;C58-$T$2,(1-LoanToCost)*F59&lt;=C59+$T$2))</f>
      </c>
      <c r="H59">
        <f>MIN(B59,MAX(0,(1-LoanToCost)*$S$2-I58))</f>
      </c>
      <c r="I59">
        <f>I58+H59</f>
      </c>
      <c r="J59">
        <f>IF(A59&gt;$P$2,0,K58*$R$2)</f>
      </c>
      <c r="K59">
        <f>K58+B59-H59+J59</f>
      </c>
      <c r="L59">
        <f>B59-H59+J59</f>
      </c>
      <c r="M59">
        <f>-H59+IF(A59=$P$2,NetProceeds-$Q$2,0)</f>
      </c>
      <c r="N59">
        <f>-B59+IF(A59=$P$2,NetProceeds,0)</f>
      </c>
    </row>
    <row r="60" spans="1:14" x14ac:dyDescent="0.25">
      <c r="A60">
        <v>58</v>
      </c>
      <c r="B60">
        <f>IF(A60&gt;$P$2,0,IF(A60=0,LandCost,IF(A60&lt;=BuildMonths,(HardCosts+HardCosts*ContingencyPct)*IF(BuildMonths=1,1,SIN(PI()*(A60-0.5)/BuildMonths)^2*2/BuildMonths)+SoftCosts/BuildMonths,0)))</f>
      </c>
      <c r="C60">
        <f>C59+B60</f>
      </c>
      <c r="D60">
        <f>IF(A60&gt;=$P$2,0,D61+B61*(1+$R$2)^($P$2-A60-1))</f>
      </c>
      <c r="E60">
        <f>IF(A60&gt;$P$2,0,(1+$R$2)^($P$2-A60))</f>
      </c>
      <c r="F60">
        <f>IF(A60&gt;$P$2,0,(C60*E60+D60)/(LoanToCost+(1-LoanToCost)*E60))</f>
      </c>
      <c r="G60">
        <f>IF(A60&gt;$P$2,FALSE,AND((1-LoanToCost)*F60&gt;C59-$T$2,(1-LoanToCost)*F60&lt;=C60+$T$2))</f>
      </c>
      <c r="H60">
        <f>MIN(B60,MAX(0,(1-LoanToCost)*$S$2-I59))</f>
      </c>
      <c r="I60">
        <f>I59+H60</f>
      </c>
      <c r="J60">
        <f>IF(A60&gt;$P$2,0,K59*$R$2)</f>
      </c>
      <c r="K60">
        <f>K59+B60-H60+J60</f>
      </c>
      <c r="L60">
        <f>B60-H60+J60</f>
      </c>
      <c r="M60">
        <f>-H60+IF(A60=$P$2,NetProceeds-$Q$2,0)</f>
      </c>
      <c r="N60">
        <f>-B60+IF(A60=$P$2,NetProceeds,0)</f>
      </c>
    </row>
    <row r="61" spans="1:14" x14ac:dyDescent="0.25">
      <c r="A61">
        <v>59</v>
      </c>
      <c r="B61">
        <f>IF(A61&gt;$P$2,0,IF(A61=0,LandCost,IF(A61&lt;=BuildMonths,(HardCosts+HardCosts*ContingencyPct)*IF(BuildMonths=1,1,SIN(PI()*(A61-0.5)/BuildMonths)^2*2/BuildMonths)+SoftCosts/BuildMonths,0)))</f>
      </c>
      <c r="C61">
        <f>C60+B61</f>
      </c>
      <c r="D61">
        <f>IF(A61&gt;=$P$2,0,D62+B62*(1+$R$2)^($P$2-A61-1))</f>
      </c>
      <c r="E61">
        <f>IF(A61&gt;$P$2,0,(1+$R$2)^($P$2-A61))</f>
      </c>
      <c r="F61">
        <f>IF(A61&gt;$P$2,0,(C61*E61+D61)/(LoanToCost+(1-LoanToCost)*E61))</f>
      </c>
      <c r="G61">
        <f>IF(A61&gt;$P$2,FALSE,AND((1-LoanToCost)*F61&gt;C60-$T$2,(1-LoanToCost)*F61&lt;=C61+$T$2))</f>
      </c>
      <c r="H61">
        <f>MIN(B61,MAX(0,(1-LoanToCost)*$S$2-I60))</f>
      </c>
      <c r="I61">
        <f>I60+H61</f>
      </c>
      <c r="J61">
        <f>IF(A61&gt;$P$2,0,K60*$R$2)</f>
      </c>
      <c r="K61">
        <f>K60+B61-H61+J61</f>
      </c>
      <c r="L61">
        <f>B61-H61+J61</f>
      </c>
      <c r="M61">
        <f>-H61+IF(A61=$P$2,NetProceeds-$Q$2,0)</f>
      </c>
      <c r="N61">
        <f>-B61+IF(A61=$P$2,NetProceeds,0)</f>
      </c>
    </row>
    <row r="62" spans="1:14" x14ac:dyDescent="0.25">
      <c r="A62">
        <v>60</v>
      </c>
      <c r="B62">
        <f>IF(A62&gt;$P$2,0,IF(A62=0,LandCost,IF(A62&lt;=BuildMonths,(HardCosts+HardCosts*ContingencyPct)*IF(BuildMonths=1,1,SIN(PI()*(A62-0.5)/BuildMonths)^2*2/BuildMonths)+SoftCosts/BuildMonths,0)))</f>
      </c>
      <c r="C62">
        <f>C61+B62</f>
      </c>
      <c r="D62">
        <f>IF(A62&gt;=$P$2,0,D63+B63*(1+$R$2)^($P$2-A62-1))</f>
      </c>
      <c r="E62">
        <f>IF(A62&gt;$P$2,0,(1+$R$2)^($P$2-A62))</f>
      </c>
      <c r="F62">
        <f>IF(A62&gt;$P$2,0,(C62*E62+D62)/(LoanToCost+(1-LoanToCost)*E62))</f>
      </c>
      <c r="G62">
        <f>IF(A62&gt;$P$2,FALSE,AND((1-LoanToCost)*F62&gt;C61-$T$2,(1-LoanToCost)*F62&lt;=C62+$T$2))</f>
      </c>
      <c r="H62">
        <f>MIN(B62,MAX(0,(1-LoanToCost)*$S$2-I61))</f>
      </c>
      <c r="I62">
        <f>I61+H62</f>
      </c>
      <c r="J62">
        <f>IF(A62&gt;$P$2,0,K61*$R$2)</f>
      </c>
      <c r="K62">
        <f>K61+B62-H62+J62</f>
      </c>
      <c r="L62">
        <f>B62-H62+J62</f>
      </c>
      <c r="M62">
        <f>-H62+IF(A62=$P$2,NetProceeds-$Q$2,0)</f>
      </c>
      <c r="N62">
        <f>-B62+IF(A62=$P$2,NetProceeds,0)</f>
      </c>
    </row>
    <row r="63" spans="1:14" x14ac:dyDescent="0.25">
      <c r="A63">
        <v>61</v>
      </c>
      <c r="B63">
        <f>IF(A63&gt;$P$2,0,IF(A63=0,LandCost,IF(A63&lt;=BuildMonths,(HardCosts+HardCosts*ContingencyPct)*IF(BuildMonths=1,1,SIN(PI()*(A63-0.5)/BuildMonths)^2*2/BuildMonths)+SoftCosts/BuildMonths,0)))</f>
      </c>
      <c r="C63">
        <f>C62+B63</f>
      </c>
      <c r="D63">
        <f>IF(A63&gt;=$P$2,0,D64+B64*(1+$R$2)^($P$2-A63-1))</f>
      </c>
      <c r="E63">
        <f>IF(A63&gt;$P$2,0,(1+$R$2)^($P$2-A63))</f>
      </c>
      <c r="F63">
        <f>IF(A63&gt;$P$2,0,(C63*E63+D63)/(LoanToCost+(1-LoanToCost)*E63))</f>
      </c>
      <c r="G63">
        <f>IF(A63&gt;$P$2,FALSE,AND((1-LoanToCost)*F63&gt;C62-$T$2,(1-LoanToCost)*F63&lt;=C63+$T$2))</f>
      </c>
      <c r="H63">
        <f>MIN(B63,MAX(0,(1-LoanToCost)*$S$2-I62))</f>
      </c>
      <c r="I63">
        <f>I62+H63</f>
      </c>
      <c r="J63">
        <f>IF(A63&gt;$P$2,0,K62*$R$2)</f>
      </c>
      <c r="K63">
        <f>K62+B63-H63+J63</f>
      </c>
      <c r="L63">
        <f>B63-H63+J63</f>
      </c>
      <c r="M63">
        <f>-H63+IF(A63=$P$2,NetProceeds-$Q$2,0)</f>
      </c>
      <c r="N63">
        <f>-B63+IF(A63=$P$2,NetProceeds,0)</f>
      </c>
    </row>
    <row r="64" spans="1:14" x14ac:dyDescent="0.25">
      <c r="A64">
        <v>62</v>
      </c>
      <c r="B64">
        <f>IF(A64&gt;$P$2,0,IF(A64=0,LandCost,IF(A64&lt;=BuildMonths,(HardCosts+HardCosts*ContingencyPct)*IF(BuildMonths=1,1,SIN(PI()*(A64-0.5)/BuildMonths)^2*2/BuildMonths)+SoftCosts/BuildMonths,0)))</f>
      </c>
      <c r="C64">
        <f>C63+B64</f>
      </c>
      <c r="D64">
        <f>IF(A64&gt;=$P$2,0,D65+B65*(1+$R$2)^($P$2-A64-1))</f>
      </c>
      <c r="E64">
        <f>IF(A64&gt;$P$2,0,(1+$R$2)^($P$2-A64))</f>
      </c>
      <c r="F64">
        <f>IF(A64&gt;$P$2,0,(C64*E64+D64)/(LoanToCost+(1-LoanToCost)*E64))</f>
      </c>
      <c r="G64">
        <f>IF(A64&gt;$P$2,FALSE,AND((1-LoanToCost)*F64&gt;C63-$T$2,(1-LoanToCost)*F64&lt;=C64+$T$2))</f>
      </c>
      <c r="H64">
        <f>MIN(B64,MAX(0,(1-LoanToCost)*$S$2-I63))</f>
      </c>
      <c r="I64">
        <f>I63+H64</f>
      </c>
      <c r="J64">
        <f>IF(A64&gt;$P$2,0,K63*$R$2)</f>
      </c>
      <c r="K64">
        <f>K63+B64-H64+J64</f>
      </c>
      <c r="L64">
        <f>B64-H64+J64</f>
      </c>
      <c r="M64">
        <f>-H64+IF(A64=$P$2,NetProceeds-$Q$2,0)</f>
      </c>
      <c r="N64">
        <f>-B64+IF(A64=$P$2,NetProceeds,0)</f>
      </c>
    </row>
    <row r="65" spans="1:14" x14ac:dyDescent="0.25">
      <c r="A65">
        <v>63</v>
      </c>
      <c r="B65">
        <f>IF(A65&gt;$P$2,0,IF(A65=0,LandCost,IF(A65&lt;=BuildMonths,(HardCosts+HardCosts*ContingencyPct)*IF(BuildMonths=1,1,SIN(PI()*(A65-0.5)/BuildMonths)^2*2/BuildMonths)+SoftCosts/BuildMonths,0)))</f>
      </c>
      <c r="C65">
        <f>C64+B65</f>
      </c>
      <c r="D65">
        <f>IF(A65&gt;=$P$2,0,D66+B66*(1+$R$2)^($P$2-A65-1))</f>
      </c>
      <c r="E65">
        <f>IF(A65&gt;$P$2,0,(1+$R$2)^($P$2-A65))</f>
      </c>
      <c r="F65">
        <f>IF(A65&gt;$P$2,0,(C65*E65+D65)/(LoanToCost+(1-LoanToCost)*E65))</f>
      </c>
      <c r="G65">
        <f>IF(A65&gt;$P$2,FALSE,AND((1-LoanToCost)*F65&gt;C64-$T$2,(1-LoanToCost)*F65&lt;=C65+$T$2))</f>
      </c>
      <c r="H65">
        <f>MIN(B65,MAX(0,(1-LoanToCost)*$S$2-I64))</f>
      </c>
      <c r="I65">
        <f>I64+H65</f>
      </c>
      <c r="J65">
        <f>IF(A65&gt;$P$2,0,K64*$R$2)</f>
      </c>
      <c r="K65">
        <f>K64+B65-H65+J65</f>
      </c>
      <c r="L65">
        <f>B65-H65+J65</f>
      </c>
      <c r="M65">
        <f>-H65+IF(A65=$P$2,NetProceeds-$Q$2,0)</f>
      </c>
      <c r="N65">
        <f>-B65+IF(A65=$P$2,NetProceeds,0)</f>
      </c>
    </row>
    <row r="66" spans="1:14" x14ac:dyDescent="0.25">
      <c r="A66">
        <v>64</v>
      </c>
      <c r="B66">
        <f>IF(A66&gt;$P$2,0,IF(A66=0,LandCost,IF(A66&lt;=BuildMonths,(HardCosts+HardCosts*ContingencyPct)*IF(BuildMonths=1,1,SIN(PI()*(A66-0.5)/BuildMonths)^2*2/BuildMonths)+SoftCosts/BuildMonths,0)))</f>
      </c>
      <c r="C66">
        <f>C65+B66</f>
      </c>
      <c r="D66">
        <f>IF(A66&gt;=$P$2,0,D67+B67*(1+$R$2)^($P$2-A66-1))</f>
      </c>
      <c r="E66">
        <f>IF(A66&gt;$P$2,0,(1+$R$2)^($P$2-A66))</f>
      </c>
      <c r="F66">
        <f>IF(A66&gt;$P$2,0,(C66*E66+D66)/(LoanToCost+(1-LoanToCost)*E66))</f>
      </c>
      <c r="G66">
        <f>IF(A66&gt;$P$2,FALSE,AND((1-LoanToCost)*F66&gt;C65-$T$2,(1-LoanToCost)*F66&lt;=C66+$T$2))</f>
      </c>
      <c r="H66">
        <f>MIN(B66,MAX(0,(1-LoanToCost)*$S$2-I65))</f>
      </c>
      <c r="I66">
        <f>I65+H66</f>
      </c>
      <c r="J66">
        <f>IF(A66&gt;$P$2,0,K65*$R$2)</f>
      </c>
      <c r="K66">
        <f>K65+B66-H66+J66</f>
      </c>
      <c r="L66">
        <f>B66-H66+J66</f>
      </c>
      <c r="M66">
        <f>-H66+IF(A66=$P$2,NetProceeds-$Q$2,0)</f>
      </c>
      <c r="N66">
        <f>-B66+IF(A66=$P$2,NetProceeds,0)</f>
      </c>
    </row>
    <row r="67" spans="1:14" x14ac:dyDescent="0.25">
      <c r="A67">
        <v>65</v>
      </c>
      <c r="B67">
        <f>IF(A67&gt;$P$2,0,IF(A67=0,LandCost,IF(A67&lt;=BuildMonths,(HardCosts+HardCosts*ContingencyPct)*IF(BuildMonths=1,1,SIN(PI()*(A67-0.5)/BuildMonths)^2*2/BuildMonths)+SoftCosts/BuildMonths,0)))</f>
      </c>
      <c r="C67">
        <f>C66+B67</f>
      </c>
      <c r="D67">
        <f>IF(A67&gt;=$P$2,0,D68+B68*(1+$R$2)^($P$2-A67-1))</f>
      </c>
      <c r="E67">
        <f>IF(A67&gt;$P$2,0,(1+$R$2)^($P$2-A67))</f>
      </c>
      <c r="F67">
        <f>IF(A67&gt;$P$2,0,(C67*E67+D67)/(LoanToCost+(1-LoanToCost)*E67))</f>
      </c>
      <c r="G67">
        <f>IF(A67&gt;$P$2,FALSE,AND((1-LoanToCost)*F67&gt;C66-$T$2,(1-LoanToCost)*F67&lt;=C67+$T$2))</f>
      </c>
      <c r="H67">
        <f>MIN(B67,MAX(0,(1-LoanToCost)*$S$2-I66))</f>
      </c>
      <c r="I67">
        <f>I66+H67</f>
      </c>
      <c r="J67">
        <f>IF(A67&gt;$P$2,0,K66*$R$2)</f>
      </c>
      <c r="K67">
        <f>K66+B67-H67+J67</f>
      </c>
      <c r="L67">
        <f>B67-H67+J67</f>
      </c>
      <c r="M67">
        <f>-H67+IF(A67=$P$2,NetProceeds-$Q$2,0)</f>
      </c>
      <c r="N67">
        <f>-B67+IF(A67=$P$2,NetProceeds,0)</f>
      </c>
    </row>
    <row r="68" spans="1:14" x14ac:dyDescent="0.25">
      <c r="A68">
        <v>66</v>
      </c>
      <c r="B68">
        <f>IF(A68&gt;$P$2,0,IF(A68=0,LandCost,IF(A68&lt;=BuildMonths,(HardCosts+HardCosts*ContingencyPct)*IF(BuildMonths=1,1,SIN(PI()*(A68-0.5)/BuildMonths)^2*2/BuildMonths)+SoftCosts/BuildMonths,0)))</f>
      </c>
      <c r="C68">
        <f>C67+B68</f>
      </c>
      <c r="D68">
        <f>IF(A68&gt;=$P$2,0,D69+B69*(1+$R$2)^($P$2-A68-1))</f>
      </c>
      <c r="E68">
        <f>IF(A68&gt;$P$2,0,(1+$R$2)^($P$2-A68))</f>
      </c>
      <c r="F68">
        <f>IF(A68&gt;$P$2,0,(C68*E68+D68)/(LoanToCost+(1-LoanToCost)*E68))</f>
      </c>
      <c r="G68">
        <f>IF(A68&gt;$P$2,FALSE,AND((1-LoanToCost)*F68&gt;C67-$T$2,(1-LoanToCost)*F68&lt;=C68+$T$2))</f>
      </c>
      <c r="H68">
        <f>MIN(B68,MAX(0,(1-LoanToCost)*$S$2-I67))</f>
      </c>
      <c r="I68">
        <f>I67+H68</f>
      </c>
      <c r="J68">
        <f>IF(A68&gt;$P$2,0,K67*$R$2)</f>
      </c>
      <c r="K68">
        <f>K67+B68-H68+J68</f>
      </c>
      <c r="L68">
        <f>B68-H68+J68</f>
      </c>
      <c r="M68">
        <f>-H68+IF(A68=$P$2,NetProceeds-$Q$2,0)</f>
      </c>
      <c r="N68">
        <f>-B68+IF(A68=$P$2,NetProceeds,0)</f>
      </c>
    </row>
    <row r="69" spans="1:14" x14ac:dyDescent="0.25">
      <c r="A69">
        <v>67</v>
      </c>
      <c r="B69">
        <f>IF(A69&gt;$P$2,0,IF(A69=0,LandCost,IF(A69&lt;=BuildMonths,(HardCosts+HardCosts*ContingencyPct)*IF(BuildMonths=1,1,SIN(PI()*(A69-0.5)/BuildMonths)^2*2/BuildMonths)+SoftCosts/BuildMonths,0)))</f>
      </c>
      <c r="C69">
        <f>C68+B69</f>
      </c>
      <c r="D69">
        <f>IF(A69&gt;=$P$2,0,D70+B70*(1+$R$2)^($P$2-A69-1))</f>
      </c>
      <c r="E69">
        <f>IF(A69&gt;$P$2,0,(1+$R$2)^($P$2-A69))</f>
      </c>
      <c r="F69">
        <f>IF(A69&gt;$P$2,0,(C69*E69+D69)/(LoanToCost+(1-LoanToCost)*E69))</f>
      </c>
      <c r="G69">
        <f>IF(A69&gt;$P$2,FALSE,AND((1-LoanToCost)*F69&gt;C68-$T$2,(1-LoanToCost)*F69&lt;=C69+$T$2))</f>
      </c>
      <c r="H69">
        <f>MIN(B69,MAX(0,(1-LoanToCost)*$S$2-I68))</f>
      </c>
      <c r="I69">
        <f>I68+H69</f>
      </c>
      <c r="J69">
        <f>IF(A69&gt;$P$2,0,K68*$R$2)</f>
      </c>
      <c r="K69">
        <f>K68+B69-H69+J69</f>
      </c>
      <c r="L69">
        <f>B69-H69+J69</f>
      </c>
      <c r="M69">
        <f>-H69+IF(A69=$P$2,NetProceeds-$Q$2,0)</f>
      </c>
      <c r="N69">
        <f>-B69+IF(A69=$P$2,NetProceeds,0)</f>
      </c>
    </row>
    <row r="70" spans="1:14" x14ac:dyDescent="0.25">
      <c r="A70">
        <v>68</v>
      </c>
      <c r="B70">
        <f>IF(A70&gt;$P$2,0,IF(A70=0,LandCost,IF(A70&lt;=BuildMonths,(HardCosts+HardCosts*ContingencyPct)*IF(BuildMonths=1,1,SIN(PI()*(A70-0.5)/BuildMonths)^2*2/BuildMonths)+SoftCosts/BuildMonths,0)))</f>
      </c>
      <c r="C70">
        <f>C69+B70</f>
      </c>
      <c r="D70">
        <f>IF(A70&gt;=$P$2,0,D71+B71*(1+$R$2)^($P$2-A70-1))</f>
      </c>
      <c r="E70">
        <f>IF(A70&gt;$P$2,0,(1+$R$2)^($P$2-A70))</f>
      </c>
      <c r="F70">
        <f>IF(A70&gt;$P$2,0,(C70*E70+D70)/(LoanToCost+(1-LoanToCost)*E70))</f>
      </c>
      <c r="G70">
        <f>IF(A70&gt;$P$2,FALSE,AND((1-LoanToCost)*F70&gt;C69-$T$2,(1-LoanToCost)*F70&lt;=C70+$T$2))</f>
      </c>
      <c r="H70">
        <f>MIN(B70,MAX(0,(1-LoanToCost)*$S$2-I69))</f>
      </c>
      <c r="I70">
        <f>I69+H70</f>
      </c>
      <c r="J70">
        <f>IF(A70&gt;$P$2,0,K69*$R$2)</f>
      </c>
      <c r="K70">
        <f>K69+B70-H70+J70</f>
      </c>
      <c r="L70">
        <f>B70-H70+J70</f>
      </c>
      <c r="M70">
        <f>-H70+IF(A70=$P$2,NetProceeds-$Q$2,0)</f>
      </c>
      <c r="N70">
        <f>-B70+IF(A70=$P$2,NetProceeds,0)</f>
      </c>
    </row>
    <row r="71" spans="1:14" x14ac:dyDescent="0.25">
      <c r="A71">
        <v>69</v>
      </c>
      <c r="B71">
        <f>IF(A71&gt;$P$2,0,IF(A71=0,LandCost,IF(A71&lt;=BuildMonths,(HardCosts+HardCosts*ContingencyPct)*IF(BuildMonths=1,1,SIN(PI()*(A71-0.5)/BuildMonths)^2*2/BuildMonths)+SoftCosts/BuildMonths,0)))</f>
      </c>
      <c r="C71">
        <f>C70+B71</f>
      </c>
      <c r="D71">
        <f>IF(A71&gt;=$P$2,0,D72+B72*(1+$R$2)^($P$2-A71-1))</f>
      </c>
      <c r="E71">
        <f>IF(A71&gt;$P$2,0,(1+$R$2)^($P$2-A71))</f>
      </c>
      <c r="F71">
        <f>IF(A71&gt;$P$2,0,(C71*E71+D71)/(LoanToCost+(1-LoanToCost)*E71))</f>
      </c>
      <c r="G71">
        <f>IF(A71&gt;$P$2,FALSE,AND((1-LoanToCost)*F71&gt;C70-$T$2,(1-LoanToCost)*F71&lt;=C71+$T$2))</f>
      </c>
      <c r="H71">
        <f>MIN(B71,MAX(0,(1-LoanToCost)*$S$2-I70))</f>
      </c>
      <c r="I71">
        <f>I70+H71</f>
      </c>
      <c r="J71">
        <f>IF(A71&gt;$P$2,0,K70*$R$2)</f>
      </c>
      <c r="K71">
        <f>K70+B71-H71+J71</f>
      </c>
      <c r="L71">
        <f>B71-H71+J71</f>
      </c>
      <c r="M71">
        <f>-H71+IF(A71=$P$2,NetProceeds-$Q$2,0)</f>
      </c>
      <c r="N71">
        <f>-B71+IF(A71=$P$2,NetProceeds,0)</f>
      </c>
    </row>
    <row r="72" spans="1:14" x14ac:dyDescent="0.25">
      <c r="A72">
        <v>70</v>
      </c>
      <c r="B72">
        <f>IF(A72&gt;$P$2,0,IF(A72=0,LandCost,IF(A72&lt;=BuildMonths,(HardCosts+HardCosts*ContingencyPct)*IF(BuildMonths=1,1,SIN(PI()*(A72-0.5)/BuildMonths)^2*2/BuildMonths)+SoftCosts/BuildMonths,0)))</f>
      </c>
      <c r="C72">
        <f>C71+B72</f>
      </c>
      <c r="D72">
        <f>IF(A72&gt;=$P$2,0,D73+B73*(1+$R$2)^($P$2-A72-1))</f>
      </c>
      <c r="E72">
        <f>IF(A72&gt;$P$2,0,(1+$R$2)^($P$2-A72))</f>
      </c>
      <c r="F72">
        <f>IF(A72&gt;$P$2,0,(C72*E72+D72)/(LoanToCost+(1-LoanToCost)*E72))</f>
      </c>
      <c r="G72">
        <f>IF(A72&gt;$P$2,FALSE,AND((1-LoanToCost)*F72&gt;C71-$T$2,(1-LoanToCost)*F72&lt;=C72+$T$2))</f>
      </c>
      <c r="H72">
        <f>MIN(B72,MAX(0,(1-LoanToCost)*$S$2-I71))</f>
      </c>
      <c r="I72">
        <f>I71+H72</f>
      </c>
      <c r="J72">
        <f>IF(A72&gt;$P$2,0,K71*$R$2)</f>
      </c>
      <c r="K72">
        <f>K71+B72-H72+J72</f>
      </c>
      <c r="L72">
        <f>B72-H72+J72</f>
      </c>
      <c r="M72">
        <f>-H72+IF(A72=$P$2,NetProceeds-$Q$2,0)</f>
      </c>
      <c r="N72">
        <f>-B72+IF(A72=$P$2,NetProceeds,0)</f>
      </c>
    </row>
    <row r="73" spans="1:14" x14ac:dyDescent="0.25">
      <c r="A73">
        <v>71</v>
      </c>
      <c r="B73">
        <f>IF(A73&gt;$P$2,0,IF(A73=0,LandCost,IF(A73&lt;=BuildMonths,(HardCosts+HardCosts*ContingencyPct)*IF(BuildMonths=1,1,SIN(PI()*(A73-0.5)/BuildMonths)^2*2/BuildMonths)+SoftCosts/BuildMonths,0)))</f>
      </c>
      <c r="C73">
        <f>C72+B73</f>
      </c>
      <c r="D73">
        <f>IF(A73&gt;=$P$2,0,D74+B74*(1+$R$2)^($P$2-A73-1))</f>
      </c>
      <c r="E73">
        <f>IF(A73&gt;$P$2,0,(1+$R$2)^($P$2-A73))</f>
      </c>
      <c r="F73">
        <f>IF(A73&gt;$P$2,0,(C73*E73+D73)/(LoanToCost+(1-LoanToCost)*E73))</f>
      </c>
      <c r="G73">
        <f>IF(A73&gt;$P$2,FALSE,AND((1-LoanToCost)*F73&gt;C72-$T$2,(1-LoanToCost)*F73&lt;=C73+$T$2))</f>
      </c>
      <c r="H73">
        <f>MIN(B73,MAX(0,(1-LoanToCost)*$S$2-I72))</f>
      </c>
      <c r="I73">
        <f>I72+H73</f>
      </c>
      <c r="J73">
        <f>IF(A73&gt;$P$2,0,K72*$R$2)</f>
      </c>
      <c r="K73">
        <f>K72+B73-H73+J73</f>
      </c>
      <c r="L73">
        <f>B73-H73+J73</f>
      </c>
      <c r="M73">
        <f>-H73+IF(A73=$P$2,NetProceeds-$Q$2,0)</f>
      </c>
      <c r="N73">
        <f>-B73+IF(A73=$P$2,NetProceeds,0)</f>
      </c>
    </row>
    <row r="74" spans="1:14" x14ac:dyDescent="0.25">
      <c r="A74">
        <v>72</v>
      </c>
      <c r="B74">
        <f>IF(A74&gt;$P$2,0,IF(A74=0,LandCost,IF(A74&lt;=BuildMonths,(HardCosts+HardCosts*ContingencyPct)*IF(BuildMonths=1,1,SIN(PI()*(A74-0.5)/BuildMonths)^2*2/BuildMonths)+SoftCosts/BuildMonths,0)))</f>
      </c>
      <c r="C74">
        <f>C73+B74</f>
      </c>
      <c r="D74">
        <f>IF(A74&gt;=$P$2,0,D75+B75*(1+$R$2)^($P$2-A74-1))</f>
      </c>
      <c r="E74">
        <f>IF(A74&gt;$P$2,0,(1+$R$2)^($P$2-A74))</f>
      </c>
      <c r="F74">
        <f>IF(A74&gt;$P$2,0,(C74*E74+D74)/(LoanToCost+(1-LoanToCost)*E74))</f>
      </c>
      <c r="G74">
        <f>IF(A74&gt;$P$2,FALSE,AND((1-LoanToCost)*F74&gt;C73-$T$2,(1-LoanToCost)*F74&lt;=C74+$T$2))</f>
      </c>
      <c r="H74">
        <f>MIN(B74,MAX(0,(1-LoanToCost)*$S$2-I73))</f>
      </c>
      <c r="I74">
        <f>I73+H74</f>
      </c>
      <c r="J74">
        <f>IF(A74&gt;$P$2,0,K73*$R$2)</f>
      </c>
      <c r="K74">
        <f>K73+B74-H74+J74</f>
      </c>
      <c r="L74">
        <f>B74-H74+J74</f>
      </c>
      <c r="M74">
        <f>-H74+IF(A74=$P$2,NetProceeds-$Q$2,0)</f>
      </c>
      <c r="N74">
        <f>-B74+IF(A74=$P$2,NetProceeds,0)</f>
      </c>
    </row>
    <row r="75" spans="1:14" x14ac:dyDescent="0.25">
      <c r="A75">
        <v>73</v>
      </c>
      <c r="B75">
        <f>IF(A75&gt;$P$2,0,IF(A75=0,LandCost,IF(A75&lt;=BuildMonths,(HardCosts+HardCosts*ContingencyPct)*IF(BuildMonths=1,1,SIN(PI()*(A75-0.5)/BuildMonths)^2*2/BuildMonths)+SoftCosts/BuildMonths,0)))</f>
      </c>
      <c r="C75">
        <f>C74+B75</f>
      </c>
      <c r="D75">
        <f>IF(A75&gt;=$P$2,0,D76+B76*(1+$R$2)^($P$2-A75-1))</f>
      </c>
      <c r="E75">
        <f>IF(A75&gt;$P$2,0,(1+$R$2)^($P$2-A75))</f>
      </c>
      <c r="F75">
        <f>IF(A75&gt;$P$2,0,(C75*E75+D75)/(LoanToCost+(1-LoanToCost)*E75))</f>
      </c>
      <c r="G75">
        <f>IF(A75&gt;$P$2,FALSE,AND((1-LoanToCost)*F75&gt;C74-$T$2,(1-LoanToCost)*F75&lt;=C75+$T$2))</f>
      </c>
      <c r="H75">
        <f>MIN(B75,MAX(0,(1-LoanToCost)*$S$2-I74))</f>
      </c>
      <c r="I75">
        <f>I74+H75</f>
      </c>
      <c r="J75">
        <f>IF(A75&gt;$P$2,0,K74*$R$2)</f>
      </c>
      <c r="K75">
        <f>K74+B75-H75+J75</f>
      </c>
      <c r="L75">
        <f>B75-H75+J75</f>
      </c>
      <c r="M75">
        <f>-H75+IF(A75=$P$2,NetProceeds-$Q$2,0)</f>
      </c>
      <c r="N75">
        <f>-B75+IF(A75=$P$2,NetProceeds,0)</f>
      </c>
    </row>
    <row r="76" spans="1:14" x14ac:dyDescent="0.25">
      <c r="A76">
        <v>74</v>
      </c>
      <c r="B76">
        <f>IF(A76&gt;$P$2,0,IF(A76=0,LandCost,IF(A76&lt;=BuildMonths,(HardCosts+HardCosts*ContingencyPct)*IF(BuildMonths=1,1,SIN(PI()*(A76-0.5)/BuildMonths)^2*2/BuildMonths)+SoftCosts/BuildMonths,0)))</f>
      </c>
      <c r="C76">
        <f>C75+B76</f>
      </c>
      <c r="D76">
        <f>IF(A76&gt;=$P$2,0,D77+B77*(1+$R$2)^($P$2-A76-1))</f>
      </c>
      <c r="E76">
        <f>IF(A76&gt;$P$2,0,(1+$R$2)^($P$2-A76))</f>
      </c>
      <c r="F76">
        <f>IF(A76&gt;$P$2,0,(C76*E76+D76)/(LoanToCost+(1-LoanToCost)*E76))</f>
      </c>
      <c r="G76">
        <f>IF(A76&gt;$P$2,FALSE,AND((1-LoanToCost)*F76&gt;C75-$T$2,(1-LoanToCost)*F76&lt;=C76+$T$2))</f>
      </c>
      <c r="H76">
        <f>MIN(B76,MAX(0,(1-LoanToCost)*$S$2-I75))</f>
      </c>
      <c r="I76">
        <f>I75+H76</f>
      </c>
      <c r="J76">
        <f>IF(A76&gt;$P$2,0,K75*$R$2)</f>
      </c>
      <c r="K76">
        <f>K75+B76-H76+J76</f>
      </c>
      <c r="L76">
        <f>B76-H76+J76</f>
      </c>
      <c r="M76">
        <f>-H76+IF(A76=$P$2,NetProceeds-$Q$2,0)</f>
      </c>
      <c r="N76">
        <f>-B76+IF(A76=$P$2,NetProceeds,0)</f>
      </c>
    </row>
    <row r="77" spans="1:14" x14ac:dyDescent="0.25">
      <c r="A77">
        <v>75</v>
      </c>
      <c r="B77">
        <f>IF(A77&gt;$P$2,0,IF(A77=0,LandCost,IF(A77&lt;=BuildMonths,(HardCosts+HardCosts*ContingencyPct)*IF(BuildMonths=1,1,SIN(PI()*(A77-0.5)/BuildMonths)^2*2/BuildMonths)+SoftCosts/BuildMonths,0)))</f>
      </c>
      <c r="C77">
        <f>C76+B77</f>
      </c>
      <c r="D77">
        <f>IF(A77&gt;=$P$2,0,D78+B78*(1+$R$2)^($P$2-A77-1))</f>
      </c>
      <c r="E77">
        <f>IF(A77&gt;$P$2,0,(1+$R$2)^($P$2-A77))</f>
      </c>
      <c r="F77">
        <f>IF(A77&gt;$P$2,0,(C77*E77+D77)/(LoanToCost+(1-LoanToCost)*E77))</f>
      </c>
      <c r="G77">
        <f>IF(A77&gt;$P$2,FALSE,AND((1-LoanToCost)*F77&gt;C76-$T$2,(1-LoanToCost)*F77&lt;=C77+$T$2))</f>
      </c>
      <c r="H77">
        <f>MIN(B77,MAX(0,(1-LoanToCost)*$S$2-I76))</f>
      </c>
      <c r="I77">
        <f>I76+H77</f>
      </c>
      <c r="J77">
        <f>IF(A77&gt;$P$2,0,K76*$R$2)</f>
      </c>
      <c r="K77">
        <f>K76+B77-H77+J77</f>
      </c>
      <c r="L77">
        <f>B77-H77+J77</f>
      </c>
      <c r="M77">
        <f>-H77+IF(A77=$P$2,NetProceeds-$Q$2,0)</f>
      </c>
      <c r="N77">
        <f>-B77+IF(A77=$P$2,NetProceeds,0)</f>
      </c>
    </row>
    <row r="78" spans="1:14" x14ac:dyDescent="0.25">
      <c r="A78">
        <v>76</v>
      </c>
      <c r="B78">
        <f>IF(A78&gt;$P$2,0,IF(A78=0,LandCost,IF(A78&lt;=BuildMonths,(HardCosts+HardCosts*ContingencyPct)*IF(BuildMonths=1,1,SIN(PI()*(A78-0.5)/BuildMonths)^2*2/BuildMonths)+SoftCosts/BuildMonths,0)))</f>
      </c>
      <c r="C78">
        <f>C77+B78</f>
      </c>
      <c r="D78">
        <f>IF(A78&gt;=$P$2,0,D79+B79*(1+$R$2)^($P$2-A78-1))</f>
      </c>
      <c r="E78">
        <f>IF(A78&gt;$P$2,0,(1+$R$2)^($P$2-A78))</f>
      </c>
      <c r="F78">
        <f>IF(A78&gt;$P$2,0,(C78*E78+D78)/(LoanToCost+(1-LoanToCost)*E78))</f>
      </c>
      <c r="G78">
        <f>IF(A78&gt;$P$2,FALSE,AND((1-LoanToCost)*F78&gt;C77-$T$2,(1-LoanToCost)*F78&lt;=C78+$T$2))</f>
      </c>
      <c r="H78">
        <f>MIN(B78,MAX(0,(1-LoanToCost)*$S$2-I77))</f>
      </c>
      <c r="I78">
        <f>I77+H78</f>
      </c>
      <c r="J78">
        <f>IF(A78&gt;$P$2,0,K77*$R$2)</f>
      </c>
      <c r="K78">
        <f>K77+B78-H78+J78</f>
      </c>
      <c r="L78">
        <f>B78-H78+J78</f>
      </c>
      <c r="M78">
        <f>-H78+IF(A78=$P$2,NetProceeds-$Q$2,0)</f>
      </c>
      <c r="N78">
        <f>-B78+IF(A78=$P$2,NetProceeds,0)</f>
      </c>
    </row>
    <row r="79" spans="1:14" x14ac:dyDescent="0.25">
      <c r="A79">
        <v>77</v>
      </c>
      <c r="B79">
        <f>IF(A79&gt;$P$2,0,IF(A79=0,LandCost,IF(A79&lt;=BuildMonths,(HardCosts+HardCosts*ContingencyPct)*IF(BuildMonths=1,1,SIN(PI()*(A79-0.5)/BuildMonths)^2*2/BuildMonths)+SoftCosts/BuildMonths,0)))</f>
      </c>
      <c r="C79">
        <f>C78+B79</f>
      </c>
      <c r="D79">
        <f>IF(A79&gt;=$P$2,0,D80+B80*(1+$R$2)^($P$2-A79-1))</f>
      </c>
      <c r="E79">
        <f>IF(A79&gt;$P$2,0,(1+$R$2)^($P$2-A79))</f>
      </c>
      <c r="F79">
        <f>IF(A79&gt;$P$2,0,(C79*E79+D79)/(LoanToCost+(1-LoanToCost)*E79))</f>
      </c>
      <c r="G79">
        <f>IF(A79&gt;$P$2,FALSE,AND((1-LoanToCost)*F79&gt;C78-$T$2,(1-LoanToCost)*F79&lt;=C79+$T$2))</f>
      </c>
      <c r="H79">
        <f>MIN(B79,MAX(0,(1-LoanToCost)*$S$2-I78))</f>
      </c>
      <c r="I79">
        <f>I78+H79</f>
      </c>
      <c r="J79">
        <f>IF(A79&gt;$P$2,0,K78*$R$2)</f>
      </c>
      <c r="K79">
        <f>K78+B79-H79+J79</f>
      </c>
      <c r="L79">
        <f>B79-H79+J79</f>
      </c>
      <c r="M79">
        <f>-H79+IF(A79=$P$2,NetProceeds-$Q$2,0)</f>
      </c>
      <c r="N79">
        <f>-B79+IF(A79=$P$2,NetProceeds,0)</f>
      </c>
    </row>
    <row r="80" spans="1:14" x14ac:dyDescent="0.25">
      <c r="A80">
        <v>78</v>
      </c>
      <c r="B80">
        <f>IF(A80&gt;$P$2,0,IF(A80=0,LandCost,IF(A80&lt;=BuildMonths,(HardCosts+HardCosts*ContingencyPct)*IF(BuildMonths=1,1,SIN(PI()*(A80-0.5)/BuildMonths)^2*2/BuildMonths)+SoftCosts/BuildMonths,0)))</f>
      </c>
      <c r="C80">
        <f>C79+B80</f>
      </c>
      <c r="D80">
        <f>IF(A80&gt;=$P$2,0,D81+B81*(1+$R$2)^($P$2-A80-1))</f>
      </c>
      <c r="E80">
        <f>IF(A80&gt;$P$2,0,(1+$R$2)^($P$2-A80))</f>
      </c>
      <c r="F80">
        <f>IF(A80&gt;$P$2,0,(C80*E80+D80)/(LoanToCost+(1-LoanToCost)*E80))</f>
      </c>
      <c r="G80">
        <f>IF(A80&gt;$P$2,FALSE,AND((1-LoanToCost)*F80&gt;C79-$T$2,(1-LoanToCost)*F80&lt;=C80+$T$2))</f>
      </c>
      <c r="H80">
        <f>MIN(B80,MAX(0,(1-LoanToCost)*$S$2-I79))</f>
      </c>
      <c r="I80">
        <f>I79+H80</f>
      </c>
      <c r="J80">
        <f>IF(A80&gt;$P$2,0,K79*$R$2)</f>
      </c>
      <c r="K80">
        <f>K79+B80-H80+J80</f>
      </c>
      <c r="L80">
        <f>B80-H80+J80</f>
      </c>
      <c r="M80">
        <f>-H80+IF(A80=$P$2,NetProceeds-$Q$2,0)</f>
      </c>
      <c r="N80">
        <f>-B80+IF(A80=$P$2,NetProceeds,0)</f>
      </c>
    </row>
    <row r="81" spans="1:14" x14ac:dyDescent="0.25">
      <c r="A81">
        <v>79</v>
      </c>
      <c r="B81">
        <f>IF(A81&gt;$P$2,0,IF(A81=0,LandCost,IF(A81&lt;=BuildMonths,(HardCosts+HardCosts*ContingencyPct)*IF(BuildMonths=1,1,SIN(PI()*(A81-0.5)/BuildMonths)^2*2/BuildMonths)+SoftCosts/BuildMonths,0)))</f>
      </c>
      <c r="C81">
        <f>C80+B81</f>
      </c>
      <c r="D81">
        <f>IF(A81&gt;=$P$2,0,D82+B82*(1+$R$2)^($P$2-A81-1))</f>
      </c>
      <c r="E81">
        <f>IF(A81&gt;$P$2,0,(1+$R$2)^($P$2-A81))</f>
      </c>
      <c r="F81">
        <f>IF(A81&gt;$P$2,0,(C81*E81+D81)/(LoanToCost+(1-LoanToCost)*E81))</f>
      </c>
      <c r="G81">
        <f>IF(A81&gt;$P$2,FALSE,AND((1-LoanToCost)*F81&gt;C80-$T$2,(1-LoanToCost)*F81&lt;=C81+$T$2))</f>
      </c>
      <c r="H81">
        <f>MIN(B81,MAX(0,(1-LoanToCost)*$S$2-I80))</f>
      </c>
      <c r="I81">
        <f>I80+H81</f>
      </c>
      <c r="J81">
        <f>IF(A81&gt;$P$2,0,K80*$R$2)</f>
      </c>
      <c r="K81">
        <f>K80+B81-H81+J81</f>
      </c>
      <c r="L81">
        <f>B81-H81+J81</f>
      </c>
      <c r="M81">
        <f>-H81+IF(A81=$P$2,NetProceeds-$Q$2,0)</f>
      </c>
      <c r="N81">
        <f>-B81+IF(A81=$P$2,NetProceeds,0)</f>
      </c>
    </row>
    <row r="82" spans="1:14" x14ac:dyDescent="0.25">
      <c r="A82">
        <v>80</v>
      </c>
      <c r="B82">
        <f>IF(A82&gt;$P$2,0,IF(A82=0,LandCost,IF(A82&lt;=BuildMonths,(HardCosts+HardCosts*ContingencyPct)*IF(BuildMonths=1,1,SIN(PI()*(A82-0.5)/BuildMonths)^2*2/BuildMonths)+SoftCosts/BuildMonths,0)))</f>
      </c>
      <c r="C82">
        <f>C81+B82</f>
      </c>
      <c r="D82">
        <f>IF(A82&gt;=$P$2,0,D83+B83*(1+$R$2)^($P$2-A82-1))</f>
      </c>
      <c r="E82">
        <f>IF(A82&gt;$P$2,0,(1+$R$2)^($P$2-A82))</f>
      </c>
      <c r="F82">
        <f>IF(A82&gt;$P$2,0,(C82*E82+D82)/(LoanToCost+(1-LoanToCost)*E82))</f>
      </c>
      <c r="G82">
        <f>IF(A82&gt;$P$2,FALSE,AND((1-LoanToCost)*F82&gt;C81-$T$2,(1-LoanToCost)*F82&lt;=C82+$T$2))</f>
      </c>
      <c r="H82">
        <f>MIN(B82,MAX(0,(1-LoanToCost)*$S$2-I81))</f>
      </c>
      <c r="I82">
        <f>I81+H82</f>
      </c>
      <c r="J82">
        <f>IF(A82&gt;$P$2,0,K81*$R$2)</f>
      </c>
      <c r="K82">
        <f>K81+B82-H82+J82</f>
      </c>
      <c r="L82">
        <f>B82-H82+J82</f>
      </c>
      <c r="M82">
        <f>-H82+IF(A82=$P$2,NetProceeds-$Q$2,0)</f>
      </c>
      <c r="N82">
        <f>-B82+IF(A82=$P$2,NetProceeds,0)</f>
      </c>
    </row>
    <row r="83" spans="1:14" x14ac:dyDescent="0.25">
      <c r="A83">
        <v>81</v>
      </c>
      <c r="B83">
        <f>IF(A83&gt;$P$2,0,IF(A83=0,LandCost,IF(A83&lt;=BuildMonths,(HardCosts+HardCosts*ContingencyPct)*IF(BuildMonths=1,1,SIN(PI()*(A83-0.5)/BuildMonths)^2*2/BuildMonths)+SoftCosts/BuildMonths,0)))</f>
      </c>
      <c r="C83">
        <f>C82+B83</f>
      </c>
      <c r="D83">
        <f>IF(A83&gt;=$P$2,0,D84+B84*(1+$R$2)^($P$2-A83-1))</f>
      </c>
      <c r="E83">
        <f>IF(A83&gt;$P$2,0,(1+$R$2)^($P$2-A83))</f>
      </c>
      <c r="F83">
        <f>IF(A83&gt;$P$2,0,(C83*E83+D83)/(LoanToCost+(1-LoanToCost)*E83))</f>
      </c>
      <c r="G83">
        <f>IF(A83&gt;$P$2,FALSE,AND((1-LoanToCost)*F83&gt;C82-$T$2,(1-LoanToCost)*F83&lt;=C83+$T$2))</f>
      </c>
      <c r="H83">
        <f>MIN(B83,MAX(0,(1-LoanToCost)*$S$2-I82))</f>
      </c>
      <c r="I83">
        <f>I82+H83</f>
      </c>
      <c r="J83">
        <f>IF(A83&gt;$P$2,0,K82*$R$2)</f>
      </c>
      <c r="K83">
        <f>K82+B83-H83+J83</f>
      </c>
      <c r="L83">
        <f>B83-H83+J83</f>
      </c>
      <c r="M83">
        <f>-H83+IF(A83=$P$2,NetProceeds-$Q$2,0)</f>
      </c>
      <c r="N83">
        <f>-B83+IF(A83=$P$2,NetProceeds,0)</f>
      </c>
    </row>
    <row r="84" spans="1:14" x14ac:dyDescent="0.25">
      <c r="A84">
        <v>82</v>
      </c>
      <c r="B84">
        <f>IF(A84&gt;$P$2,0,IF(A84=0,LandCost,IF(A84&lt;=BuildMonths,(HardCosts+HardCosts*ContingencyPct)*IF(BuildMonths=1,1,SIN(PI()*(A84-0.5)/BuildMonths)^2*2/BuildMonths)+SoftCosts/BuildMonths,0)))</f>
      </c>
      <c r="C84">
        <f>C83+B84</f>
      </c>
      <c r="D84">
        <f>IF(A84&gt;=$P$2,0,D85+B85*(1+$R$2)^($P$2-A84-1))</f>
      </c>
      <c r="E84">
        <f>IF(A84&gt;$P$2,0,(1+$R$2)^($P$2-A84))</f>
      </c>
      <c r="F84">
        <f>IF(A84&gt;$P$2,0,(C84*E84+D84)/(LoanToCost+(1-LoanToCost)*E84))</f>
      </c>
      <c r="G84">
        <f>IF(A84&gt;$P$2,FALSE,AND((1-LoanToCost)*F84&gt;C83-$T$2,(1-LoanToCost)*F84&lt;=C84+$T$2))</f>
      </c>
      <c r="H84">
        <f>MIN(B84,MAX(0,(1-LoanToCost)*$S$2-I83))</f>
      </c>
      <c r="I84">
        <f>I83+H84</f>
      </c>
      <c r="J84">
        <f>IF(A84&gt;$P$2,0,K83*$R$2)</f>
      </c>
      <c r="K84">
        <f>K83+B84-H84+J84</f>
      </c>
      <c r="L84">
        <f>B84-H84+J84</f>
      </c>
      <c r="M84">
        <f>-H84+IF(A84=$P$2,NetProceeds-$Q$2,0)</f>
      </c>
      <c r="N84">
        <f>-B84+IF(A84=$P$2,NetProceeds,0)</f>
      </c>
    </row>
    <row r="85" spans="1:14" x14ac:dyDescent="0.25">
      <c r="A85">
        <v>83</v>
      </c>
      <c r="B85">
        <f>IF(A85&gt;$P$2,0,IF(A85=0,LandCost,IF(A85&lt;=BuildMonths,(HardCosts+HardCosts*ContingencyPct)*IF(BuildMonths=1,1,SIN(PI()*(A85-0.5)/BuildMonths)^2*2/BuildMonths)+SoftCosts/BuildMonths,0)))</f>
      </c>
      <c r="C85">
        <f>C84+B85</f>
      </c>
      <c r="D85">
        <f>IF(A85&gt;=$P$2,0,D86+B86*(1+$R$2)^($P$2-A85-1))</f>
      </c>
      <c r="E85">
        <f>IF(A85&gt;$P$2,0,(1+$R$2)^($P$2-A85))</f>
      </c>
      <c r="F85">
        <f>IF(A85&gt;$P$2,0,(C85*E85+D85)/(LoanToCost+(1-LoanToCost)*E85))</f>
      </c>
      <c r="G85">
        <f>IF(A85&gt;$P$2,FALSE,AND((1-LoanToCost)*F85&gt;C84-$T$2,(1-LoanToCost)*F85&lt;=C85+$T$2))</f>
      </c>
      <c r="H85">
        <f>MIN(B85,MAX(0,(1-LoanToCost)*$S$2-I84))</f>
      </c>
      <c r="I85">
        <f>I84+H85</f>
      </c>
      <c r="J85">
        <f>IF(A85&gt;$P$2,0,K84*$R$2)</f>
      </c>
      <c r="K85">
        <f>K84+B85-H85+J85</f>
      </c>
      <c r="L85">
        <f>B85-H85+J85</f>
      </c>
      <c r="M85">
        <f>-H85+IF(A85=$P$2,NetProceeds-$Q$2,0)</f>
      </c>
      <c r="N85">
        <f>-B85+IF(A85=$P$2,NetProceeds,0)</f>
      </c>
    </row>
    <row r="86" spans="1:14" x14ac:dyDescent="0.25">
      <c r="A86">
        <v>84</v>
      </c>
      <c r="B86">
        <f>IF(A86&gt;$P$2,0,IF(A86=0,LandCost,IF(A86&lt;=BuildMonths,(HardCosts+HardCosts*ContingencyPct)*IF(BuildMonths=1,1,SIN(PI()*(A86-0.5)/BuildMonths)^2*2/BuildMonths)+SoftCosts/BuildMonths,0)))</f>
      </c>
      <c r="C86">
        <f>C85+B86</f>
      </c>
      <c r="D86">
        <f>IF(A86&gt;=$P$2,0,D87+B87*(1+$R$2)^($P$2-A86-1))</f>
      </c>
      <c r="E86">
        <f>IF(A86&gt;$P$2,0,(1+$R$2)^($P$2-A86))</f>
      </c>
      <c r="F86">
        <f>IF(A86&gt;$P$2,0,(C86*E86+D86)/(LoanToCost+(1-LoanToCost)*E86))</f>
      </c>
      <c r="G86">
        <f>IF(A86&gt;$P$2,FALSE,AND((1-LoanToCost)*F86&gt;C85-$T$2,(1-LoanToCost)*F86&lt;=C86+$T$2))</f>
      </c>
      <c r="H86">
        <f>MIN(B86,MAX(0,(1-LoanToCost)*$S$2-I85))</f>
      </c>
      <c r="I86">
        <f>I85+H86</f>
      </c>
      <c r="J86">
        <f>IF(A86&gt;$P$2,0,K85*$R$2)</f>
      </c>
      <c r="K86">
        <f>K85+B86-H86+J86</f>
      </c>
      <c r="L86">
        <f>B86-H86+J86</f>
      </c>
      <c r="M86">
        <f>-H86+IF(A86=$P$2,NetProceeds-$Q$2,0)</f>
      </c>
      <c r="N86">
        <f>-B86+IF(A86=$P$2,NetProceeds,0)</f>
      </c>
    </row>
    <row r="87" spans="1:14" x14ac:dyDescent="0.25">
      <c r="A87">
        <v>85</v>
      </c>
      <c r="B87">
        <f>IF(A87&gt;$P$2,0,IF(A87=0,LandCost,IF(A87&lt;=BuildMonths,(HardCosts+HardCosts*ContingencyPct)*IF(BuildMonths=1,1,SIN(PI()*(A87-0.5)/BuildMonths)^2*2/BuildMonths)+SoftCosts/BuildMonths,0)))</f>
      </c>
      <c r="C87">
        <f>C86+B87</f>
      </c>
      <c r="D87">
        <f>IF(A87&gt;=$P$2,0,D88+B88*(1+$R$2)^($P$2-A87-1))</f>
      </c>
      <c r="E87">
        <f>IF(A87&gt;$P$2,0,(1+$R$2)^($P$2-A87))</f>
      </c>
      <c r="F87">
        <f>IF(A87&gt;$P$2,0,(C87*E87+D87)/(LoanToCost+(1-LoanToCost)*E87))</f>
      </c>
      <c r="G87">
        <f>IF(A87&gt;$P$2,FALSE,AND((1-LoanToCost)*F87&gt;C86-$T$2,(1-LoanToCost)*F87&lt;=C87+$T$2))</f>
      </c>
      <c r="H87">
        <f>MIN(B87,MAX(0,(1-LoanToCost)*$S$2-I86))</f>
      </c>
      <c r="I87">
        <f>I86+H87</f>
      </c>
      <c r="J87">
        <f>IF(A87&gt;$P$2,0,K86*$R$2)</f>
      </c>
      <c r="K87">
        <f>K86+B87-H87+J87</f>
      </c>
      <c r="L87">
        <f>B87-H87+J87</f>
      </c>
      <c r="M87">
        <f>-H87+IF(A87=$P$2,NetProceeds-$Q$2,0)</f>
      </c>
      <c r="N87">
        <f>-B87+IF(A87=$P$2,NetProceeds,0)</f>
      </c>
    </row>
    <row r="88" spans="1:14" x14ac:dyDescent="0.25">
      <c r="A88">
        <v>86</v>
      </c>
      <c r="B88">
        <f>IF(A88&gt;$P$2,0,IF(A88=0,LandCost,IF(A88&lt;=BuildMonths,(HardCosts+HardCosts*ContingencyPct)*IF(BuildMonths=1,1,SIN(PI()*(A88-0.5)/BuildMonths)^2*2/BuildMonths)+SoftCosts/BuildMonths,0)))</f>
      </c>
      <c r="C88">
        <f>C87+B88</f>
      </c>
      <c r="D88">
        <f>IF(A88&gt;=$P$2,0,D89+B89*(1+$R$2)^($P$2-A88-1))</f>
      </c>
      <c r="E88">
        <f>IF(A88&gt;$P$2,0,(1+$R$2)^($P$2-A88))</f>
      </c>
      <c r="F88">
        <f>IF(A88&gt;$P$2,0,(C88*E88+D88)/(LoanToCost+(1-LoanToCost)*E88))</f>
      </c>
      <c r="G88">
        <f>IF(A88&gt;$P$2,FALSE,AND((1-LoanToCost)*F88&gt;C87-$T$2,(1-LoanToCost)*F88&lt;=C88+$T$2))</f>
      </c>
      <c r="H88">
        <f>MIN(B88,MAX(0,(1-LoanToCost)*$S$2-I87))</f>
      </c>
      <c r="I88">
        <f>I87+H88</f>
      </c>
      <c r="J88">
        <f>IF(A88&gt;$P$2,0,K87*$R$2)</f>
      </c>
      <c r="K88">
        <f>K87+B88-H88+J88</f>
      </c>
      <c r="L88">
        <f>B88-H88+J88</f>
      </c>
      <c r="M88">
        <f>-H88+IF(A88=$P$2,NetProceeds-$Q$2,0)</f>
      </c>
      <c r="N88">
        <f>-B88+IF(A88=$P$2,NetProceeds,0)</f>
      </c>
    </row>
    <row r="89" spans="1:14" x14ac:dyDescent="0.25">
      <c r="A89">
        <v>87</v>
      </c>
      <c r="B89">
        <f>IF(A89&gt;$P$2,0,IF(A89=0,LandCost,IF(A89&lt;=BuildMonths,(HardCosts+HardCosts*ContingencyPct)*IF(BuildMonths=1,1,SIN(PI()*(A89-0.5)/BuildMonths)^2*2/BuildMonths)+SoftCosts/BuildMonths,0)))</f>
      </c>
      <c r="C89">
        <f>C88+B89</f>
      </c>
      <c r="D89">
        <f>IF(A89&gt;=$P$2,0,D90+B90*(1+$R$2)^($P$2-A89-1))</f>
      </c>
      <c r="E89">
        <f>IF(A89&gt;$P$2,0,(1+$R$2)^($P$2-A89))</f>
      </c>
      <c r="F89">
        <f>IF(A89&gt;$P$2,0,(C89*E89+D89)/(LoanToCost+(1-LoanToCost)*E89))</f>
      </c>
      <c r="G89">
        <f>IF(A89&gt;$P$2,FALSE,AND((1-LoanToCost)*F89&gt;C88-$T$2,(1-LoanToCost)*F89&lt;=C89+$T$2))</f>
      </c>
      <c r="H89">
        <f>MIN(B89,MAX(0,(1-LoanToCost)*$S$2-I88))</f>
      </c>
      <c r="I89">
        <f>I88+H89</f>
      </c>
      <c r="J89">
        <f>IF(A89&gt;$P$2,0,K88*$R$2)</f>
      </c>
      <c r="K89">
        <f>K88+B89-H89+J89</f>
      </c>
      <c r="L89">
        <f>B89-H89+J89</f>
      </c>
      <c r="M89">
        <f>-H89+IF(A89=$P$2,NetProceeds-$Q$2,0)</f>
      </c>
      <c r="N89">
        <f>-B89+IF(A89=$P$2,NetProceeds,0)</f>
      </c>
    </row>
    <row r="90" spans="1:14" x14ac:dyDescent="0.25">
      <c r="A90">
        <v>88</v>
      </c>
      <c r="B90">
        <f>IF(A90&gt;$P$2,0,IF(A90=0,LandCost,IF(A90&lt;=BuildMonths,(HardCosts+HardCosts*ContingencyPct)*IF(BuildMonths=1,1,SIN(PI()*(A90-0.5)/BuildMonths)^2*2/BuildMonths)+SoftCosts/BuildMonths,0)))</f>
      </c>
      <c r="C90">
        <f>C89+B90</f>
      </c>
      <c r="D90">
        <f>IF(A90&gt;=$P$2,0,D91+B91*(1+$R$2)^($P$2-A90-1))</f>
      </c>
      <c r="E90">
        <f>IF(A90&gt;$P$2,0,(1+$R$2)^($P$2-A90))</f>
      </c>
      <c r="F90">
        <f>IF(A90&gt;$P$2,0,(C90*E90+D90)/(LoanToCost+(1-LoanToCost)*E90))</f>
      </c>
      <c r="G90">
        <f>IF(A90&gt;$P$2,FALSE,AND((1-LoanToCost)*F90&gt;C89-$T$2,(1-LoanToCost)*F90&lt;=C90+$T$2))</f>
      </c>
      <c r="H90">
        <f>MIN(B90,MAX(0,(1-LoanToCost)*$S$2-I89))</f>
      </c>
      <c r="I90">
        <f>I89+H90</f>
      </c>
      <c r="J90">
        <f>IF(A90&gt;$P$2,0,K89*$R$2)</f>
      </c>
      <c r="K90">
        <f>K89+B90-H90+J90</f>
      </c>
      <c r="L90">
        <f>B90-H90+J90</f>
      </c>
      <c r="M90">
        <f>-H90+IF(A90=$P$2,NetProceeds-$Q$2,0)</f>
      </c>
      <c r="N90">
        <f>-B90+IF(A90=$P$2,NetProceeds,0)</f>
      </c>
    </row>
    <row r="91" spans="1:14" x14ac:dyDescent="0.25">
      <c r="A91">
        <v>89</v>
      </c>
      <c r="B91">
        <f>IF(A91&gt;$P$2,0,IF(A91=0,LandCost,IF(A91&lt;=BuildMonths,(HardCosts+HardCosts*ContingencyPct)*IF(BuildMonths=1,1,SIN(PI()*(A91-0.5)/BuildMonths)^2*2/BuildMonths)+SoftCosts/BuildMonths,0)))</f>
      </c>
      <c r="C91">
        <f>C90+B91</f>
      </c>
      <c r="D91">
        <f>IF(A91&gt;=$P$2,0,D92+B92*(1+$R$2)^($P$2-A91-1))</f>
      </c>
      <c r="E91">
        <f>IF(A91&gt;$P$2,0,(1+$R$2)^($P$2-A91))</f>
      </c>
      <c r="F91">
        <f>IF(A91&gt;$P$2,0,(C91*E91+D91)/(LoanToCost+(1-LoanToCost)*E91))</f>
      </c>
      <c r="G91">
        <f>IF(A91&gt;$P$2,FALSE,AND((1-LoanToCost)*F91&gt;C90-$T$2,(1-LoanToCost)*F91&lt;=C91+$T$2))</f>
      </c>
      <c r="H91">
        <f>MIN(B91,MAX(0,(1-LoanToCost)*$S$2-I90))</f>
      </c>
      <c r="I91">
        <f>I90+H91</f>
      </c>
      <c r="J91">
        <f>IF(A91&gt;$P$2,0,K90*$R$2)</f>
      </c>
      <c r="K91">
        <f>K90+B91-H91+J91</f>
      </c>
      <c r="L91">
        <f>B91-H91+J91</f>
      </c>
      <c r="M91">
        <f>-H91+IF(A91=$P$2,NetProceeds-$Q$2,0)</f>
      </c>
      <c r="N91">
        <f>-B91+IF(A91=$P$2,NetProceeds,0)</f>
      </c>
    </row>
    <row r="92" spans="1:14" x14ac:dyDescent="0.25">
      <c r="A92">
        <v>90</v>
      </c>
      <c r="B92">
        <f>IF(A92&gt;$P$2,0,IF(A92=0,LandCost,IF(A92&lt;=BuildMonths,(HardCosts+HardCosts*ContingencyPct)*IF(BuildMonths=1,1,SIN(PI()*(A92-0.5)/BuildMonths)^2*2/BuildMonths)+SoftCosts/BuildMonths,0)))</f>
      </c>
      <c r="C92">
        <f>C91+B92</f>
      </c>
      <c r="D92">
        <f>IF(A92&gt;=$P$2,0,D93+B93*(1+$R$2)^($P$2-A92-1))</f>
      </c>
      <c r="E92">
        <f>IF(A92&gt;$P$2,0,(1+$R$2)^($P$2-A92))</f>
      </c>
      <c r="F92">
        <f>IF(A92&gt;$P$2,0,(C92*E92+D92)/(LoanToCost+(1-LoanToCost)*E92))</f>
      </c>
      <c r="G92">
        <f>IF(A92&gt;$P$2,FALSE,AND((1-LoanToCost)*F92&gt;C91-$T$2,(1-LoanToCost)*F92&lt;=C92+$T$2))</f>
      </c>
      <c r="H92">
        <f>MIN(B92,MAX(0,(1-LoanToCost)*$S$2-I91))</f>
      </c>
      <c r="I92">
        <f>I91+H92</f>
      </c>
      <c r="J92">
        <f>IF(A92&gt;$P$2,0,K91*$R$2)</f>
      </c>
      <c r="K92">
        <f>K91+B92-H92+J92</f>
      </c>
      <c r="L92">
        <f>B92-H92+J92</f>
      </c>
      <c r="M92">
        <f>-H92+IF(A92=$P$2,NetProceeds-$Q$2,0)</f>
      </c>
      <c r="N92">
        <f>-B92+IF(A92=$P$2,NetProceeds,0)</f>
      </c>
    </row>
    <row r="93" spans="1:14" x14ac:dyDescent="0.25">
      <c r="A93">
        <v>91</v>
      </c>
      <c r="B93">
        <f>IF(A93&gt;$P$2,0,IF(A93=0,LandCost,IF(A93&lt;=BuildMonths,(HardCosts+HardCosts*ContingencyPct)*IF(BuildMonths=1,1,SIN(PI()*(A93-0.5)/BuildMonths)^2*2/BuildMonths)+SoftCosts/BuildMonths,0)))</f>
      </c>
      <c r="C93">
        <f>C92+B93</f>
      </c>
      <c r="D93">
        <f>IF(A93&gt;=$P$2,0,D94+B94*(1+$R$2)^($P$2-A93-1))</f>
      </c>
      <c r="E93">
        <f>IF(A93&gt;$P$2,0,(1+$R$2)^($P$2-A93))</f>
      </c>
      <c r="F93">
        <f>IF(A93&gt;$P$2,0,(C93*E93+D93)/(LoanToCost+(1-LoanToCost)*E93))</f>
      </c>
      <c r="G93">
        <f>IF(A93&gt;$P$2,FALSE,AND((1-LoanToCost)*F93&gt;C92-$T$2,(1-LoanToCost)*F93&lt;=C93+$T$2))</f>
      </c>
      <c r="H93">
        <f>MIN(B93,MAX(0,(1-LoanToCost)*$S$2-I92))</f>
      </c>
      <c r="I93">
        <f>I92+H93</f>
      </c>
      <c r="J93">
        <f>IF(A93&gt;$P$2,0,K92*$R$2)</f>
      </c>
      <c r="K93">
        <f>K92+B93-H93+J93</f>
      </c>
      <c r="L93">
        <f>B93-H93+J93</f>
      </c>
      <c r="M93">
        <f>-H93+IF(A93=$P$2,NetProceeds-$Q$2,0)</f>
      </c>
      <c r="N93">
        <f>-B93+IF(A93=$P$2,NetProceeds,0)</f>
      </c>
    </row>
    <row r="94" spans="1:14" x14ac:dyDescent="0.25">
      <c r="A94">
        <v>92</v>
      </c>
      <c r="B94">
        <f>IF(A94&gt;$P$2,0,IF(A94=0,LandCost,IF(A94&lt;=BuildMonths,(HardCosts+HardCosts*ContingencyPct)*IF(BuildMonths=1,1,SIN(PI()*(A94-0.5)/BuildMonths)^2*2/BuildMonths)+SoftCosts/BuildMonths,0)))</f>
      </c>
      <c r="C94">
        <f>C93+B94</f>
      </c>
      <c r="D94">
        <f>IF(A94&gt;=$P$2,0,D95+B95*(1+$R$2)^($P$2-A94-1))</f>
      </c>
      <c r="E94">
        <f>IF(A94&gt;$P$2,0,(1+$R$2)^($P$2-A94))</f>
      </c>
      <c r="F94">
        <f>IF(A94&gt;$P$2,0,(C94*E94+D94)/(LoanToCost+(1-LoanToCost)*E94))</f>
      </c>
      <c r="G94">
        <f>IF(A94&gt;$P$2,FALSE,AND((1-LoanToCost)*F94&gt;C93-$T$2,(1-LoanToCost)*F94&lt;=C94+$T$2))</f>
      </c>
      <c r="H94">
        <f>MIN(B94,MAX(0,(1-LoanToCost)*$S$2-I93))</f>
      </c>
      <c r="I94">
        <f>I93+H94</f>
      </c>
      <c r="J94">
        <f>IF(A94&gt;$P$2,0,K93*$R$2)</f>
      </c>
      <c r="K94">
        <f>K93+B94-H94+J94</f>
      </c>
      <c r="L94">
        <f>B94-H94+J94</f>
      </c>
      <c r="M94">
        <f>-H94+IF(A94=$P$2,NetProceeds-$Q$2,0)</f>
      </c>
      <c r="N94">
        <f>-B94+IF(A94=$P$2,NetProceeds,0)</f>
      </c>
    </row>
    <row r="95" spans="1:14" x14ac:dyDescent="0.25">
      <c r="A95">
        <v>93</v>
      </c>
      <c r="B95">
        <f>IF(A95&gt;$P$2,0,IF(A95=0,LandCost,IF(A95&lt;=BuildMonths,(HardCosts+HardCosts*ContingencyPct)*IF(BuildMonths=1,1,SIN(PI()*(A95-0.5)/BuildMonths)^2*2/BuildMonths)+SoftCosts/BuildMonths,0)))</f>
      </c>
      <c r="C95">
        <f>C94+B95</f>
      </c>
      <c r="D95">
        <f>IF(A95&gt;=$P$2,0,D96+B96*(1+$R$2)^($P$2-A95-1))</f>
      </c>
      <c r="E95">
        <f>IF(A95&gt;$P$2,0,(1+$R$2)^($P$2-A95))</f>
      </c>
      <c r="F95">
        <f>IF(A95&gt;$P$2,0,(C95*E95+D95)/(LoanToCost+(1-LoanToCost)*E95))</f>
      </c>
      <c r="G95">
        <f>IF(A95&gt;$P$2,FALSE,AND((1-LoanToCost)*F95&gt;C94-$T$2,(1-LoanToCost)*F95&lt;=C95+$T$2))</f>
      </c>
      <c r="H95">
        <f>MIN(B95,MAX(0,(1-LoanToCost)*$S$2-I94))</f>
      </c>
      <c r="I95">
        <f>I94+H95</f>
      </c>
      <c r="J95">
        <f>IF(A95&gt;$P$2,0,K94*$R$2)</f>
      </c>
      <c r="K95">
        <f>K94+B95-H95+J95</f>
      </c>
      <c r="L95">
        <f>B95-H95+J95</f>
      </c>
      <c r="M95">
        <f>-H95+IF(A95=$P$2,NetProceeds-$Q$2,0)</f>
      </c>
      <c r="N95">
        <f>-B95+IF(A95=$P$2,NetProceeds,0)</f>
      </c>
    </row>
    <row r="96" spans="1:14" x14ac:dyDescent="0.25">
      <c r="A96">
        <v>94</v>
      </c>
      <c r="B96">
        <f>IF(A96&gt;$P$2,0,IF(A96=0,LandCost,IF(A96&lt;=BuildMonths,(HardCosts+HardCosts*ContingencyPct)*IF(BuildMonths=1,1,SIN(PI()*(A96-0.5)/BuildMonths)^2*2/BuildMonths)+SoftCosts/BuildMonths,0)))</f>
      </c>
      <c r="C96">
        <f>C95+B96</f>
      </c>
      <c r="D96">
        <f>IF(A96&gt;=$P$2,0,D97+B97*(1+$R$2)^($P$2-A96-1))</f>
      </c>
      <c r="E96">
        <f>IF(A96&gt;$P$2,0,(1+$R$2)^($P$2-A96))</f>
      </c>
      <c r="F96">
        <f>IF(A96&gt;$P$2,0,(C96*E96+D96)/(LoanToCost+(1-LoanToCost)*E96))</f>
      </c>
      <c r="G96">
        <f>IF(A96&gt;$P$2,FALSE,AND((1-LoanToCost)*F96&gt;C95-$T$2,(1-LoanToCost)*F96&lt;=C96+$T$2))</f>
      </c>
      <c r="H96">
        <f>MIN(B96,MAX(0,(1-LoanToCost)*$S$2-I95))</f>
      </c>
      <c r="I96">
        <f>I95+H96</f>
      </c>
      <c r="J96">
        <f>IF(A96&gt;$P$2,0,K95*$R$2)</f>
      </c>
      <c r="K96">
        <f>K95+B96-H96+J96</f>
      </c>
      <c r="L96">
        <f>B96-H96+J96</f>
      </c>
      <c r="M96">
        <f>-H96+IF(A96=$P$2,NetProceeds-$Q$2,0)</f>
      </c>
      <c r="N96">
        <f>-B96+IF(A96=$P$2,NetProceeds,0)</f>
      </c>
    </row>
    <row r="97" spans="1:14" x14ac:dyDescent="0.25">
      <c r="A97">
        <v>95</v>
      </c>
      <c r="B97">
        <f>IF(A97&gt;$P$2,0,IF(A97=0,LandCost,IF(A97&lt;=BuildMonths,(HardCosts+HardCosts*ContingencyPct)*IF(BuildMonths=1,1,SIN(PI()*(A97-0.5)/BuildMonths)^2*2/BuildMonths)+SoftCosts/BuildMonths,0)))</f>
      </c>
      <c r="C97">
        <f>C96+B97</f>
      </c>
      <c r="D97">
        <f>IF(A97&gt;=$P$2,0,D98+B98*(1+$R$2)^($P$2-A97-1))</f>
      </c>
      <c r="E97">
        <f>IF(A97&gt;$P$2,0,(1+$R$2)^($P$2-A97))</f>
      </c>
      <c r="F97">
        <f>IF(A97&gt;$P$2,0,(C97*E97+D97)/(LoanToCost+(1-LoanToCost)*E97))</f>
      </c>
      <c r="G97">
        <f>IF(A97&gt;$P$2,FALSE,AND((1-LoanToCost)*F97&gt;C96-$T$2,(1-LoanToCost)*F97&lt;=C97+$T$2))</f>
      </c>
      <c r="H97">
        <f>MIN(B97,MAX(0,(1-LoanToCost)*$S$2-I96))</f>
      </c>
      <c r="I97">
        <f>I96+H97</f>
      </c>
      <c r="J97">
        <f>IF(A97&gt;$P$2,0,K96*$R$2)</f>
      </c>
      <c r="K97">
        <f>K96+B97-H97+J97</f>
      </c>
      <c r="L97">
        <f>B97-H97+J97</f>
      </c>
      <c r="M97">
        <f>-H97+IF(A97=$P$2,NetProceeds-$Q$2,0)</f>
      </c>
      <c r="N97">
        <f>-B97+IF(A97=$P$2,NetProceeds,0)</f>
      </c>
    </row>
    <row r="98" spans="1:14" x14ac:dyDescent="0.25">
      <c r="A98">
        <v>96</v>
      </c>
      <c r="B98">
        <f>IF(A98&gt;$P$2,0,IF(A98=0,LandCost,IF(A98&lt;=BuildMonths,(HardCosts+HardCosts*ContingencyPct)*IF(BuildMonths=1,1,SIN(PI()*(A98-0.5)/BuildMonths)^2*2/BuildMonths)+SoftCosts/BuildMonths,0)))</f>
      </c>
      <c r="C98">
        <f>C97+B98</f>
      </c>
      <c r="D98">
        <f>IF(A98&gt;=$P$2,0,D99+B99*(1+$R$2)^($P$2-A98-1))</f>
      </c>
      <c r="E98">
        <f>IF(A98&gt;$P$2,0,(1+$R$2)^($P$2-A98))</f>
      </c>
      <c r="F98">
        <f>IF(A98&gt;$P$2,0,(C98*E98+D98)/(LoanToCost+(1-LoanToCost)*E98))</f>
      </c>
      <c r="G98">
        <f>IF(A98&gt;$P$2,FALSE,AND((1-LoanToCost)*F98&gt;C97-$T$2,(1-LoanToCost)*F98&lt;=C98+$T$2))</f>
      </c>
      <c r="H98">
        <f>MIN(B98,MAX(0,(1-LoanToCost)*$S$2-I97))</f>
      </c>
      <c r="I98">
        <f>I97+H98</f>
      </c>
      <c r="J98">
        <f>IF(A98&gt;$P$2,0,K97*$R$2)</f>
      </c>
      <c r="K98">
        <f>K97+B98-H98+J98</f>
      </c>
      <c r="L98">
        <f>B98-H98+J98</f>
      </c>
      <c r="M98">
        <f>-H98+IF(A98=$P$2,NetProceeds-$Q$2,0)</f>
      </c>
      <c r="N98">
        <f>-B98+IF(A98=$P$2,NetProceeds,0)</f>
      </c>
    </row>
    <row r="99" spans="1:14" x14ac:dyDescent="0.25">
      <c r="A99">
        <v>97</v>
      </c>
      <c r="B99">
        <f>IF(A99&gt;$P$2,0,IF(A99=0,LandCost,IF(A99&lt;=BuildMonths,(HardCosts+HardCosts*ContingencyPct)*IF(BuildMonths=1,1,SIN(PI()*(A99-0.5)/BuildMonths)^2*2/BuildMonths)+SoftCosts/BuildMonths,0)))</f>
      </c>
      <c r="C99">
        <f>C98+B99</f>
      </c>
      <c r="D99">
        <f>IF(A99&gt;=$P$2,0,D100+B100*(1+$R$2)^($P$2-A99-1))</f>
      </c>
      <c r="E99">
        <f>IF(A99&gt;$P$2,0,(1+$R$2)^($P$2-A99))</f>
      </c>
      <c r="F99">
        <f>IF(A99&gt;$P$2,0,(C99*E99+D99)/(LoanToCost+(1-LoanToCost)*E99))</f>
      </c>
      <c r="G99">
        <f>IF(A99&gt;$P$2,FALSE,AND((1-LoanToCost)*F99&gt;C98-$T$2,(1-LoanToCost)*F99&lt;=C99+$T$2))</f>
      </c>
      <c r="H99">
        <f>MIN(B99,MAX(0,(1-LoanToCost)*$S$2-I98))</f>
      </c>
      <c r="I99">
        <f>I98+H99</f>
      </c>
      <c r="J99">
        <f>IF(A99&gt;$P$2,0,K98*$R$2)</f>
      </c>
      <c r="K99">
        <f>K98+B99-H99+J99</f>
      </c>
      <c r="L99">
        <f>B99-H99+J99</f>
      </c>
      <c r="M99">
        <f>-H99+IF(A99=$P$2,NetProceeds-$Q$2,0)</f>
      </c>
      <c r="N99">
        <f>-B99+IF(A99=$P$2,NetProceeds,0)</f>
      </c>
    </row>
    <row r="100" spans="1:14" x14ac:dyDescent="0.25">
      <c r="A100">
        <v>98</v>
      </c>
      <c r="B100">
        <f>IF(A100&gt;$P$2,0,IF(A100=0,LandCost,IF(A100&lt;=BuildMonths,(HardCosts+HardCosts*ContingencyPct)*IF(BuildMonths=1,1,SIN(PI()*(A100-0.5)/BuildMonths)^2*2/BuildMonths)+SoftCosts/BuildMonths,0)))</f>
      </c>
      <c r="C100">
        <f>C99+B100</f>
      </c>
      <c r="D100">
        <f>IF(A100&gt;=$P$2,0,D101+B101*(1+$R$2)^($P$2-A100-1))</f>
      </c>
      <c r="E100">
        <f>IF(A100&gt;$P$2,0,(1+$R$2)^($P$2-A100))</f>
      </c>
      <c r="F100">
        <f>IF(A100&gt;$P$2,0,(C100*E100+D100)/(LoanToCost+(1-LoanToCost)*E100))</f>
      </c>
      <c r="G100">
        <f>IF(A100&gt;$P$2,FALSE,AND((1-LoanToCost)*F100&gt;C99-$T$2,(1-LoanToCost)*F100&lt;=C100+$T$2))</f>
      </c>
      <c r="H100">
        <f>MIN(B100,MAX(0,(1-LoanToCost)*$S$2-I99))</f>
      </c>
      <c r="I100">
        <f>I99+H100</f>
      </c>
      <c r="J100">
        <f>IF(A100&gt;$P$2,0,K99*$R$2)</f>
      </c>
      <c r="K100">
        <f>K99+B100-H100+J100</f>
      </c>
      <c r="L100">
        <f>B100-H100+J100</f>
      </c>
      <c r="M100">
        <f>-H100+IF(A100=$P$2,NetProceeds-$Q$2,0)</f>
      </c>
      <c r="N100">
        <f>-B100+IF(A100=$P$2,NetProceeds,0)</f>
      </c>
    </row>
    <row r="101" spans="1:14" x14ac:dyDescent="0.25">
      <c r="A101">
        <v>99</v>
      </c>
      <c r="B101">
        <f>IF(A101&gt;$P$2,0,IF(A101=0,LandCost,IF(A101&lt;=BuildMonths,(HardCosts+HardCosts*ContingencyPct)*IF(BuildMonths=1,1,SIN(PI()*(A101-0.5)/BuildMonths)^2*2/BuildMonths)+SoftCosts/BuildMonths,0)))</f>
      </c>
      <c r="C101">
        <f>C100+B101</f>
      </c>
      <c r="D101">
        <f>IF(A101&gt;=$P$2,0,D102+B102*(1+$R$2)^($P$2-A101-1))</f>
      </c>
      <c r="E101">
        <f>IF(A101&gt;$P$2,0,(1+$R$2)^($P$2-A101))</f>
      </c>
      <c r="F101">
        <f>IF(A101&gt;$P$2,0,(C101*E101+D101)/(LoanToCost+(1-LoanToCost)*E101))</f>
      </c>
      <c r="G101">
        <f>IF(A101&gt;$P$2,FALSE,AND((1-LoanToCost)*F101&gt;C100-$T$2,(1-LoanToCost)*F101&lt;=C101+$T$2))</f>
      </c>
      <c r="H101">
        <f>MIN(B101,MAX(0,(1-LoanToCost)*$S$2-I100))</f>
      </c>
      <c r="I101">
        <f>I100+H101</f>
      </c>
      <c r="J101">
        <f>IF(A101&gt;$P$2,0,K100*$R$2)</f>
      </c>
      <c r="K101">
        <f>K100+B101-H101+J101</f>
      </c>
      <c r="L101">
        <f>B101-H101+J101</f>
      </c>
      <c r="M101">
        <f>-H101+IF(A101=$P$2,NetProceeds-$Q$2,0)</f>
      </c>
      <c r="N101">
        <f>-B101+IF(A101=$P$2,NetProceeds,0)</f>
      </c>
    </row>
    <row r="102" spans="1:14" x14ac:dyDescent="0.25">
      <c r="A102">
        <v>100</v>
      </c>
      <c r="B102">
        <f>IF(A102&gt;$P$2,0,IF(A102=0,LandCost,IF(A102&lt;=BuildMonths,(HardCosts+HardCosts*ContingencyPct)*IF(BuildMonths=1,1,SIN(PI()*(A102-0.5)/BuildMonths)^2*2/BuildMonths)+SoftCosts/BuildMonths,0)))</f>
      </c>
      <c r="C102">
        <f>C101+B102</f>
      </c>
      <c r="D102">
        <f>IF(A102&gt;=$P$2,0,D103+B103*(1+$R$2)^($P$2-A102-1))</f>
      </c>
      <c r="E102">
        <f>IF(A102&gt;$P$2,0,(1+$R$2)^($P$2-A102))</f>
      </c>
      <c r="F102">
        <f>IF(A102&gt;$P$2,0,(C102*E102+D102)/(LoanToCost+(1-LoanToCost)*E102))</f>
      </c>
      <c r="G102">
        <f>IF(A102&gt;$P$2,FALSE,AND((1-LoanToCost)*F102&gt;C101-$T$2,(1-LoanToCost)*F102&lt;=C102+$T$2))</f>
      </c>
      <c r="H102">
        <f>MIN(B102,MAX(0,(1-LoanToCost)*$S$2-I101))</f>
      </c>
      <c r="I102">
        <f>I101+H102</f>
      </c>
      <c r="J102">
        <f>IF(A102&gt;$P$2,0,K101*$R$2)</f>
      </c>
      <c r="K102">
        <f>K101+B102-H102+J102</f>
      </c>
      <c r="L102">
        <f>B102-H102+J102</f>
      </c>
      <c r="M102">
        <f>-H102+IF(A102=$P$2,NetProceeds-$Q$2,0)</f>
      </c>
      <c r="N102">
        <f>-B102+IF(A102=$P$2,NetProceeds,0)</f>
      </c>
    </row>
    <row r="103" spans="1:14" x14ac:dyDescent="0.25">
      <c r="A103">
        <v>101</v>
      </c>
      <c r="B103">
        <f>IF(A103&gt;$P$2,0,IF(A103=0,LandCost,IF(A103&lt;=BuildMonths,(HardCosts+HardCosts*ContingencyPct)*IF(BuildMonths=1,1,SIN(PI()*(A103-0.5)/BuildMonths)^2*2/BuildMonths)+SoftCosts/BuildMonths,0)))</f>
      </c>
      <c r="C103">
        <f>C102+B103</f>
      </c>
      <c r="D103">
        <f>IF(A103&gt;=$P$2,0,D104+B104*(1+$R$2)^($P$2-A103-1))</f>
      </c>
      <c r="E103">
        <f>IF(A103&gt;$P$2,0,(1+$R$2)^($P$2-A103))</f>
      </c>
      <c r="F103">
        <f>IF(A103&gt;$P$2,0,(C103*E103+D103)/(LoanToCost+(1-LoanToCost)*E103))</f>
      </c>
      <c r="G103">
        <f>IF(A103&gt;$P$2,FALSE,AND((1-LoanToCost)*F103&gt;C102-$T$2,(1-LoanToCost)*F103&lt;=C103+$T$2))</f>
      </c>
      <c r="H103">
        <f>MIN(B103,MAX(0,(1-LoanToCost)*$S$2-I102))</f>
      </c>
      <c r="I103">
        <f>I102+H103</f>
      </c>
      <c r="J103">
        <f>IF(A103&gt;$P$2,0,K102*$R$2)</f>
      </c>
      <c r="K103">
        <f>K102+B103-H103+J103</f>
      </c>
      <c r="L103">
        <f>B103-H103+J103</f>
      </c>
      <c r="M103">
        <f>-H103+IF(A103=$P$2,NetProceeds-$Q$2,0)</f>
      </c>
      <c r="N103">
        <f>-B103+IF(A103=$P$2,NetProceeds,0)</f>
      </c>
    </row>
    <row r="104" spans="1:14" x14ac:dyDescent="0.25">
      <c r="A104">
        <v>102</v>
      </c>
      <c r="B104">
        <f>IF(A104&gt;$P$2,0,IF(A104=0,LandCost,IF(A104&lt;=BuildMonths,(HardCosts+HardCosts*ContingencyPct)*IF(BuildMonths=1,1,SIN(PI()*(A104-0.5)/BuildMonths)^2*2/BuildMonths)+SoftCosts/BuildMonths,0)))</f>
      </c>
      <c r="C104">
        <f>C103+B104</f>
      </c>
      <c r="D104">
        <f>IF(A104&gt;=$P$2,0,D105+B105*(1+$R$2)^($P$2-A104-1))</f>
      </c>
      <c r="E104">
        <f>IF(A104&gt;$P$2,0,(1+$R$2)^($P$2-A104))</f>
      </c>
      <c r="F104">
        <f>IF(A104&gt;$P$2,0,(C104*E104+D104)/(LoanToCost+(1-LoanToCost)*E104))</f>
      </c>
      <c r="G104">
        <f>IF(A104&gt;$P$2,FALSE,AND((1-LoanToCost)*F104&gt;C103-$T$2,(1-LoanToCost)*F104&lt;=C104+$T$2))</f>
      </c>
      <c r="H104">
        <f>MIN(B104,MAX(0,(1-LoanToCost)*$S$2-I103))</f>
      </c>
      <c r="I104">
        <f>I103+H104</f>
      </c>
      <c r="J104">
        <f>IF(A104&gt;$P$2,0,K103*$R$2)</f>
      </c>
      <c r="K104">
        <f>K103+B104-H104+J104</f>
      </c>
      <c r="L104">
        <f>B104-H104+J104</f>
      </c>
      <c r="M104">
        <f>-H104+IF(A104=$P$2,NetProceeds-$Q$2,0)</f>
      </c>
      <c r="N104">
        <f>-B104+IF(A104=$P$2,NetProceeds,0)</f>
      </c>
    </row>
    <row r="105" spans="1:14" x14ac:dyDescent="0.25">
      <c r="A105">
        <v>103</v>
      </c>
      <c r="B105">
        <f>IF(A105&gt;$P$2,0,IF(A105=0,LandCost,IF(A105&lt;=BuildMonths,(HardCosts+HardCosts*ContingencyPct)*IF(BuildMonths=1,1,SIN(PI()*(A105-0.5)/BuildMonths)^2*2/BuildMonths)+SoftCosts/BuildMonths,0)))</f>
      </c>
      <c r="C105">
        <f>C104+B105</f>
      </c>
      <c r="D105">
        <f>IF(A105&gt;=$P$2,0,D106+B106*(1+$R$2)^($P$2-A105-1))</f>
      </c>
      <c r="E105">
        <f>IF(A105&gt;$P$2,0,(1+$R$2)^($P$2-A105))</f>
      </c>
      <c r="F105">
        <f>IF(A105&gt;$P$2,0,(C105*E105+D105)/(LoanToCost+(1-LoanToCost)*E105))</f>
      </c>
      <c r="G105">
        <f>IF(A105&gt;$P$2,FALSE,AND((1-LoanToCost)*F105&gt;C104-$T$2,(1-LoanToCost)*F105&lt;=C105+$T$2))</f>
      </c>
      <c r="H105">
        <f>MIN(B105,MAX(0,(1-LoanToCost)*$S$2-I104))</f>
      </c>
      <c r="I105">
        <f>I104+H105</f>
      </c>
      <c r="J105">
        <f>IF(A105&gt;$P$2,0,K104*$R$2)</f>
      </c>
      <c r="K105">
        <f>K104+B105-H105+J105</f>
      </c>
      <c r="L105">
        <f>B105-H105+J105</f>
      </c>
      <c r="M105">
        <f>-H105+IF(A105=$P$2,NetProceeds-$Q$2,0)</f>
      </c>
      <c r="N105">
        <f>-B105+IF(A105=$P$2,NetProceeds,0)</f>
      </c>
    </row>
    <row r="106" spans="1:14" x14ac:dyDescent="0.25">
      <c r="A106">
        <v>104</v>
      </c>
      <c r="B106">
        <f>IF(A106&gt;$P$2,0,IF(A106=0,LandCost,IF(A106&lt;=BuildMonths,(HardCosts+HardCosts*ContingencyPct)*IF(BuildMonths=1,1,SIN(PI()*(A106-0.5)/BuildMonths)^2*2/BuildMonths)+SoftCosts/BuildMonths,0)))</f>
      </c>
      <c r="C106">
        <f>C105+B106</f>
      </c>
      <c r="D106">
        <f>IF(A106&gt;=$P$2,0,D107+B107*(1+$R$2)^($P$2-A106-1))</f>
      </c>
      <c r="E106">
        <f>IF(A106&gt;$P$2,0,(1+$R$2)^($P$2-A106))</f>
      </c>
      <c r="F106">
        <f>IF(A106&gt;$P$2,0,(C106*E106+D106)/(LoanToCost+(1-LoanToCost)*E106))</f>
      </c>
      <c r="G106">
        <f>IF(A106&gt;$P$2,FALSE,AND((1-LoanToCost)*F106&gt;C105-$T$2,(1-LoanToCost)*F106&lt;=C106+$T$2))</f>
      </c>
      <c r="H106">
        <f>MIN(B106,MAX(0,(1-LoanToCost)*$S$2-I105))</f>
      </c>
      <c r="I106">
        <f>I105+H106</f>
      </c>
      <c r="J106">
        <f>IF(A106&gt;$P$2,0,K105*$R$2)</f>
      </c>
      <c r="K106">
        <f>K105+B106-H106+J106</f>
      </c>
      <c r="L106">
        <f>B106-H106+J106</f>
      </c>
      <c r="M106">
        <f>-H106+IF(A106=$P$2,NetProceeds-$Q$2,0)</f>
      </c>
      <c r="N106">
        <f>-B106+IF(A106=$P$2,NetProceeds,0)</f>
      </c>
    </row>
    <row r="107" spans="1:14" x14ac:dyDescent="0.25">
      <c r="A107">
        <v>105</v>
      </c>
      <c r="B107">
        <f>IF(A107&gt;$P$2,0,IF(A107=0,LandCost,IF(A107&lt;=BuildMonths,(HardCosts+HardCosts*ContingencyPct)*IF(BuildMonths=1,1,SIN(PI()*(A107-0.5)/BuildMonths)^2*2/BuildMonths)+SoftCosts/BuildMonths,0)))</f>
      </c>
      <c r="C107">
        <f>C106+B107</f>
      </c>
      <c r="D107">
        <f>IF(A107&gt;=$P$2,0,D108+B108*(1+$R$2)^($P$2-A107-1))</f>
      </c>
      <c r="E107">
        <f>IF(A107&gt;$P$2,0,(1+$R$2)^($P$2-A107))</f>
      </c>
      <c r="F107">
        <f>IF(A107&gt;$P$2,0,(C107*E107+D107)/(LoanToCost+(1-LoanToCost)*E107))</f>
      </c>
      <c r="G107">
        <f>IF(A107&gt;$P$2,FALSE,AND((1-LoanToCost)*F107&gt;C106-$T$2,(1-LoanToCost)*F107&lt;=C107+$T$2))</f>
      </c>
      <c r="H107">
        <f>MIN(B107,MAX(0,(1-LoanToCost)*$S$2-I106))</f>
      </c>
      <c r="I107">
        <f>I106+H107</f>
      </c>
      <c r="J107">
        <f>IF(A107&gt;$P$2,0,K106*$R$2)</f>
      </c>
      <c r="K107">
        <f>K106+B107-H107+J107</f>
      </c>
      <c r="L107">
        <f>B107-H107+J107</f>
      </c>
      <c r="M107">
        <f>-H107+IF(A107=$P$2,NetProceeds-$Q$2,0)</f>
      </c>
      <c r="N107">
        <f>-B107+IF(A107=$P$2,NetProceeds,0)</f>
      </c>
    </row>
    <row r="108" spans="1:14" x14ac:dyDescent="0.25">
      <c r="A108">
        <v>106</v>
      </c>
      <c r="B108">
        <f>IF(A108&gt;$P$2,0,IF(A108=0,LandCost,IF(A108&lt;=BuildMonths,(HardCosts+HardCosts*ContingencyPct)*IF(BuildMonths=1,1,SIN(PI()*(A108-0.5)/BuildMonths)^2*2/BuildMonths)+SoftCosts/BuildMonths,0)))</f>
      </c>
      <c r="C108">
        <f>C107+B108</f>
      </c>
      <c r="D108">
        <f>IF(A108&gt;=$P$2,0,D109+B109*(1+$R$2)^($P$2-A108-1))</f>
      </c>
      <c r="E108">
        <f>IF(A108&gt;$P$2,0,(1+$R$2)^($P$2-A108))</f>
      </c>
      <c r="F108">
        <f>IF(A108&gt;$P$2,0,(C108*E108+D108)/(LoanToCost+(1-LoanToCost)*E108))</f>
      </c>
      <c r="G108">
        <f>IF(A108&gt;$P$2,FALSE,AND((1-LoanToCost)*F108&gt;C107-$T$2,(1-LoanToCost)*F108&lt;=C108+$T$2))</f>
      </c>
      <c r="H108">
        <f>MIN(B108,MAX(0,(1-LoanToCost)*$S$2-I107))</f>
      </c>
      <c r="I108">
        <f>I107+H108</f>
      </c>
      <c r="J108">
        <f>IF(A108&gt;$P$2,0,K107*$R$2)</f>
      </c>
      <c r="K108">
        <f>K107+B108-H108+J108</f>
      </c>
      <c r="L108">
        <f>B108-H108+J108</f>
      </c>
      <c r="M108">
        <f>-H108+IF(A108=$P$2,NetProceeds-$Q$2,0)</f>
      </c>
      <c r="N108">
        <f>-B108+IF(A108=$P$2,NetProceeds,0)</f>
      </c>
    </row>
    <row r="109" spans="1:14" x14ac:dyDescent="0.25">
      <c r="A109">
        <v>107</v>
      </c>
      <c r="B109">
        <f>IF(A109&gt;$P$2,0,IF(A109=0,LandCost,IF(A109&lt;=BuildMonths,(HardCosts+HardCosts*ContingencyPct)*IF(BuildMonths=1,1,SIN(PI()*(A109-0.5)/BuildMonths)^2*2/BuildMonths)+SoftCosts/BuildMonths,0)))</f>
      </c>
      <c r="C109">
        <f>C108+B109</f>
      </c>
      <c r="D109">
        <f>IF(A109&gt;=$P$2,0,D110+B110*(1+$R$2)^($P$2-A109-1))</f>
      </c>
      <c r="E109">
        <f>IF(A109&gt;$P$2,0,(1+$R$2)^($P$2-A109))</f>
      </c>
      <c r="F109">
        <f>IF(A109&gt;$P$2,0,(C109*E109+D109)/(LoanToCost+(1-LoanToCost)*E109))</f>
      </c>
      <c r="G109">
        <f>IF(A109&gt;$P$2,FALSE,AND((1-LoanToCost)*F109&gt;C108-$T$2,(1-LoanToCost)*F109&lt;=C109+$T$2))</f>
      </c>
      <c r="H109">
        <f>MIN(B109,MAX(0,(1-LoanToCost)*$S$2-I108))</f>
      </c>
      <c r="I109">
        <f>I108+H109</f>
      </c>
      <c r="J109">
        <f>IF(A109&gt;$P$2,0,K108*$R$2)</f>
      </c>
      <c r="K109">
        <f>K108+B109-H109+J109</f>
      </c>
      <c r="L109">
        <f>B109-H109+J109</f>
      </c>
      <c r="M109">
        <f>-H109+IF(A109=$P$2,NetProceeds-$Q$2,0)</f>
      </c>
      <c r="N109">
        <f>-B109+IF(A109=$P$2,NetProceeds,0)</f>
      </c>
    </row>
    <row r="110" spans="1:14" x14ac:dyDescent="0.25">
      <c r="A110">
        <v>108</v>
      </c>
      <c r="B110">
        <f>IF(A110&gt;$P$2,0,IF(A110=0,LandCost,IF(A110&lt;=BuildMonths,(HardCosts+HardCosts*ContingencyPct)*IF(BuildMonths=1,1,SIN(PI()*(A110-0.5)/BuildMonths)^2*2/BuildMonths)+SoftCosts/BuildMonths,0)))</f>
      </c>
      <c r="C110">
        <f>C109+B110</f>
      </c>
      <c r="D110">
        <f>IF(A110&gt;=$P$2,0,D111+B111*(1+$R$2)^($P$2-A110-1))</f>
      </c>
      <c r="E110">
        <f>IF(A110&gt;$P$2,0,(1+$R$2)^($P$2-A110))</f>
      </c>
      <c r="F110">
        <f>IF(A110&gt;$P$2,0,(C110*E110+D110)/(LoanToCost+(1-LoanToCost)*E110))</f>
      </c>
      <c r="G110">
        <f>IF(A110&gt;$P$2,FALSE,AND((1-LoanToCost)*F110&gt;C109-$T$2,(1-LoanToCost)*F110&lt;=C110+$T$2))</f>
      </c>
      <c r="H110">
        <f>MIN(B110,MAX(0,(1-LoanToCost)*$S$2-I109))</f>
      </c>
      <c r="I110">
        <f>I109+H110</f>
      </c>
      <c r="J110">
        <f>IF(A110&gt;$P$2,0,K109*$R$2)</f>
      </c>
      <c r="K110">
        <f>K109+B110-H110+J110</f>
      </c>
      <c r="L110">
        <f>B110-H110+J110</f>
      </c>
      <c r="M110">
        <f>-H110+IF(A110=$P$2,NetProceeds-$Q$2,0)</f>
      </c>
      <c r="N110">
        <f>-B110+IF(A110=$P$2,NetProceeds,0)</f>
      </c>
    </row>
    <row r="111" spans="1:14" x14ac:dyDescent="0.25">
      <c r="A111">
        <v>109</v>
      </c>
      <c r="B111">
        <f>IF(A111&gt;$P$2,0,IF(A111=0,LandCost,IF(A111&lt;=BuildMonths,(HardCosts+HardCosts*ContingencyPct)*IF(BuildMonths=1,1,SIN(PI()*(A111-0.5)/BuildMonths)^2*2/BuildMonths)+SoftCosts/BuildMonths,0)))</f>
      </c>
      <c r="C111">
        <f>C110+B111</f>
      </c>
      <c r="D111">
        <f>IF(A111&gt;=$P$2,0,D112+B112*(1+$R$2)^($P$2-A111-1))</f>
      </c>
      <c r="E111">
        <f>IF(A111&gt;$P$2,0,(1+$R$2)^($P$2-A111))</f>
      </c>
      <c r="F111">
        <f>IF(A111&gt;$P$2,0,(C111*E111+D111)/(LoanToCost+(1-LoanToCost)*E111))</f>
      </c>
      <c r="G111">
        <f>IF(A111&gt;$P$2,FALSE,AND((1-LoanToCost)*F111&gt;C110-$T$2,(1-LoanToCost)*F111&lt;=C111+$T$2))</f>
      </c>
      <c r="H111">
        <f>MIN(B111,MAX(0,(1-LoanToCost)*$S$2-I110))</f>
      </c>
      <c r="I111">
        <f>I110+H111</f>
      </c>
      <c r="J111">
        <f>IF(A111&gt;$P$2,0,K110*$R$2)</f>
      </c>
      <c r="K111">
        <f>K110+B111-H111+J111</f>
      </c>
      <c r="L111">
        <f>B111-H111+J111</f>
      </c>
      <c r="M111">
        <f>-H111+IF(A111=$P$2,NetProceeds-$Q$2,0)</f>
      </c>
      <c r="N111">
        <f>-B111+IF(A111=$P$2,NetProceeds,0)</f>
      </c>
    </row>
    <row r="112" spans="1:14" x14ac:dyDescent="0.25">
      <c r="A112">
        <v>110</v>
      </c>
      <c r="B112">
        <f>IF(A112&gt;$P$2,0,IF(A112=0,LandCost,IF(A112&lt;=BuildMonths,(HardCosts+HardCosts*ContingencyPct)*IF(BuildMonths=1,1,SIN(PI()*(A112-0.5)/BuildMonths)^2*2/BuildMonths)+SoftCosts/BuildMonths,0)))</f>
      </c>
      <c r="C112">
        <f>C111+B112</f>
      </c>
      <c r="D112">
        <f>IF(A112&gt;=$P$2,0,D113+B113*(1+$R$2)^($P$2-A112-1))</f>
      </c>
      <c r="E112">
        <f>IF(A112&gt;$P$2,0,(1+$R$2)^($P$2-A112))</f>
      </c>
      <c r="F112">
        <f>IF(A112&gt;$P$2,0,(C112*E112+D112)/(LoanToCost+(1-LoanToCost)*E112))</f>
      </c>
      <c r="G112">
        <f>IF(A112&gt;$P$2,FALSE,AND((1-LoanToCost)*F112&gt;C111-$T$2,(1-LoanToCost)*F112&lt;=C112+$T$2))</f>
      </c>
      <c r="H112">
        <f>MIN(B112,MAX(0,(1-LoanToCost)*$S$2-I111))</f>
      </c>
      <c r="I112">
        <f>I111+H112</f>
      </c>
      <c r="J112">
        <f>IF(A112&gt;$P$2,0,K111*$R$2)</f>
      </c>
      <c r="K112">
        <f>K111+B112-H112+J112</f>
      </c>
      <c r="L112">
        <f>B112-H112+J112</f>
      </c>
      <c r="M112">
        <f>-H112+IF(A112=$P$2,NetProceeds-$Q$2,0)</f>
      </c>
      <c r="N112">
        <f>-B112+IF(A112=$P$2,NetProceeds,0)</f>
      </c>
    </row>
    <row r="113" spans="1:14" x14ac:dyDescent="0.25">
      <c r="A113">
        <v>111</v>
      </c>
      <c r="B113">
        <f>IF(A113&gt;$P$2,0,IF(A113=0,LandCost,IF(A113&lt;=BuildMonths,(HardCosts+HardCosts*ContingencyPct)*IF(BuildMonths=1,1,SIN(PI()*(A113-0.5)/BuildMonths)^2*2/BuildMonths)+SoftCosts/BuildMonths,0)))</f>
      </c>
      <c r="C113">
        <f>C112+B113</f>
      </c>
      <c r="D113">
        <f>IF(A113&gt;=$P$2,0,D114+B114*(1+$R$2)^($P$2-A113-1))</f>
      </c>
      <c r="E113">
        <f>IF(A113&gt;$P$2,0,(1+$R$2)^($P$2-A113))</f>
      </c>
      <c r="F113">
        <f>IF(A113&gt;$P$2,0,(C113*E113+D113)/(LoanToCost+(1-LoanToCost)*E113))</f>
      </c>
      <c r="G113">
        <f>IF(A113&gt;$P$2,FALSE,AND((1-LoanToCost)*F113&gt;C112-$T$2,(1-LoanToCost)*F113&lt;=C113+$T$2))</f>
      </c>
      <c r="H113">
        <f>MIN(B113,MAX(0,(1-LoanToCost)*$S$2-I112))</f>
      </c>
      <c r="I113">
        <f>I112+H113</f>
      </c>
      <c r="J113">
        <f>IF(A113&gt;$P$2,0,K112*$R$2)</f>
      </c>
      <c r="K113">
        <f>K112+B113-H113+J113</f>
      </c>
      <c r="L113">
        <f>B113-H113+J113</f>
      </c>
      <c r="M113">
        <f>-H113+IF(A113=$P$2,NetProceeds-$Q$2,0)</f>
      </c>
      <c r="N113">
        <f>-B113+IF(A113=$P$2,NetProceeds,0)</f>
      </c>
    </row>
    <row r="114" spans="1:14" x14ac:dyDescent="0.25">
      <c r="A114">
        <v>112</v>
      </c>
      <c r="B114">
        <f>IF(A114&gt;$P$2,0,IF(A114=0,LandCost,IF(A114&lt;=BuildMonths,(HardCosts+HardCosts*ContingencyPct)*IF(BuildMonths=1,1,SIN(PI()*(A114-0.5)/BuildMonths)^2*2/BuildMonths)+SoftCosts/BuildMonths,0)))</f>
      </c>
      <c r="C114">
        <f>C113+B114</f>
      </c>
      <c r="D114">
        <f>IF(A114&gt;=$P$2,0,D115+B115*(1+$R$2)^($P$2-A114-1))</f>
      </c>
      <c r="E114">
        <f>IF(A114&gt;$P$2,0,(1+$R$2)^($P$2-A114))</f>
      </c>
      <c r="F114">
        <f>IF(A114&gt;$P$2,0,(C114*E114+D114)/(LoanToCost+(1-LoanToCost)*E114))</f>
      </c>
      <c r="G114">
        <f>IF(A114&gt;$P$2,FALSE,AND((1-LoanToCost)*F114&gt;C113-$T$2,(1-LoanToCost)*F114&lt;=C114+$T$2))</f>
      </c>
      <c r="H114">
        <f>MIN(B114,MAX(0,(1-LoanToCost)*$S$2-I113))</f>
      </c>
      <c r="I114">
        <f>I113+H114</f>
      </c>
      <c r="J114">
        <f>IF(A114&gt;$P$2,0,K113*$R$2)</f>
      </c>
      <c r="K114">
        <f>K113+B114-H114+J114</f>
      </c>
      <c r="L114">
        <f>B114-H114+J114</f>
      </c>
      <c r="M114">
        <f>-H114+IF(A114=$P$2,NetProceeds-$Q$2,0)</f>
      </c>
      <c r="N114">
        <f>-B114+IF(A114=$P$2,NetProceeds,0)</f>
      </c>
    </row>
    <row r="115" spans="1:14" x14ac:dyDescent="0.25">
      <c r="A115">
        <v>113</v>
      </c>
      <c r="B115">
        <f>IF(A115&gt;$P$2,0,IF(A115=0,LandCost,IF(A115&lt;=BuildMonths,(HardCosts+HardCosts*ContingencyPct)*IF(BuildMonths=1,1,SIN(PI()*(A115-0.5)/BuildMonths)^2*2/BuildMonths)+SoftCosts/BuildMonths,0)))</f>
      </c>
      <c r="C115">
        <f>C114+B115</f>
      </c>
      <c r="D115">
        <f>IF(A115&gt;=$P$2,0,D116+B116*(1+$R$2)^($P$2-A115-1))</f>
      </c>
      <c r="E115">
        <f>IF(A115&gt;$P$2,0,(1+$R$2)^($P$2-A115))</f>
      </c>
      <c r="F115">
        <f>IF(A115&gt;$P$2,0,(C115*E115+D115)/(LoanToCost+(1-LoanToCost)*E115))</f>
      </c>
      <c r="G115">
        <f>IF(A115&gt;$P$2,FALSE,AND((1-LoanToCost)*F115&gt;C114-$T$2,(1-LoanToCost)*F115&lt;=C115+$T$2))</f>
      </c>
      <c r="H115">
        <f>MIN(B115,MAX(0,(1-LoanToCost)*$S$2-I114))</f>
      </c>
      <c r="I115">
        <f>I114+H115</f>
      </c>
      <c r="J115">
        <f>IF(A115&gt;$P$2,0,K114*$R$2)</f>
      </c>
      <c r="K115">
        <f>K114+B115-H115+J115</f>
      </c>
      <c r="L115">
        <f>B115-H115+J115</f>
      </c>
      <c r="M115">
        <f>-H115+IF(A115=$P$2,NetProceeds-$Q$2,0)</f>
      </c>
      <c r="N115">
        <f>-B115+IF(A115=$P$2,NetProceeds,0)</f>
      </c>
    </row>
    <row r="116" spans="1:14" x14ac:dyDescent="0.25">
      <c r="A116">
        <v>114</v>
      </c>
      <c r="B116">
        <f>IF(A116&gt;$P$2,0,IF(A116=0,LandCost,IF(A116&lt;=BuildMonths,(HardCosts+HardCosts*ContingencyPct)*IF(BuildMonths=1,1,SIN(PI()*(A116-0.5)/BuildMonths)^2*2/BuildMonths)+SoftCosts/BuildMonths,0)))</f>
      </c>
      <c r="C116">
        <f>C115+B116</f>
      </c>
      <c r="D116">
        <f>IF(A116&gt;=$P$2,0,D117+B117*(1+$R$2)^($P$2-A116-1))</f>
      </c>
      <c r="E116">
        <f>IF(A116&gt;$P$2,0,(1+$R$2)^($P$2-A116))</f>
      </c>
      <c r="F116">
        <f>IF(A116&gt;$P$2,0,(C116*E116+D116)/(LoanToCost+(1-LoanToCost)*E116))</f>
      </c>
      <c r="G116">
        <f>IF(A116&gt;$P$2,FALSE,AND((1-LoanToCost)*F116&gt;C115-$T$2,(1-LoanToCost)*F116&lt;=C116+$T$2))</f>
      </c>
      <c r="H116">
        <f>MIN(B116,MAX(0,(1-LoanToCost)*$S$2-I115))</f>
      </c>
      <c r="I116">
        <f>I115+H116</f>
      </c>
      <c r="J116">
        <f>IF(A116&gt;$P$2,0,K115*$R$2)</f>
      </c>
      <c r="K116">
        <f>K115+B116-H116+J116</f>
      </c>
      <c r="L116">
        <f>B116-H116+J116</f>
      </c>
      <c r="M116">
        <f>-H116+IF(A116=$P$2,NetProceeds-$Q$2,0)</f>
      </c>
      <c r="N116">
        <f>-B116+IF(A116=$P$2,NetProceeds,0)</f>
      </c>
    </row>
    <row r="117" spans="1:14" x14ac:dyDescent="0.25">
      <c r="A117">
        <v>115</v>
      </c>
      <c r="B117">
        <f>IF(A117&gt;$P$2,0,IF(A117=0,LandCost,IF(A117&lt;=BuildMonths,(HardCosts+HardCosts*ContingencyPct)*IF(BuildMonths=1,1,SIN(PI()*(A117-0.5)/BuildMonths)^2*2/BuildMonths)+SoftCosts/BuildMonths,0)))</f>
      </c>
      <c r="C117">
        <f>C116+B117</f>
      </c>
      <c r="D117">
        <f>IF(A117&gt;=$P$2,0,D118+B118*(1+$R$2)^($P$2-A117-1))</f>
      </c>
      <c r="E117">
        <f>IF(A117&gt;$P$2,0,(1+$R$2)^($P$2-A117))</f>
      </c>
      <c r="F117">
        <f>IF(A117&gt;$P$2,0,(C117*E117+D117)/(LoanToCost+(1-LoanToCost)*E117))</f>
      </c>
      <c r="G117">
        <f>IF(A117&gt;$P$2,FALSE,AND((1-LoanToCost)*F117&gt;C116-$T$2,(1-LoanToCost)*F117&lt;=C117+$T$2))</f>
      </c>
      <c r="H117">
        <f>MIN(B117,MAX(0,(1-LoanToCost)*$S$2-I116))</f>
      </c>
      <c r="I117">
        <f>I116+H117</f>
      </c>
      <c r="J117">
        <f>IF(A117&gt;$P$2,0,K116*$R$2)</f>
      </c>
      <c r="K117">
        <f>K116+B117-H117+J117</f>
      </c>
      <c r="L117">
        <f>B117-H117+J117</f>
      </c>
      <c r="M117">
        <f>-H117+IF(A117=$P$2,NetProceeds-$Q$2,0)</f>
      </c>
      <c r="N117">
        <f>-B117+IF(A117=$P$2,NetProceeds,0)</f>
      </c>
    </row>
    <row r="118" spans="1:14" x14ac:dyDescent="0.25">
      <c r="A118">
        <v>116</v>
      </c>
      <c r="B118">
        <f>IF(A118&gt;$P$2,0,IF(A118=0,LandCost,IF(A118&lt;=BuildMonths,(HardCosts+HardCosts*ContingencyPct)*IF(BuildMonths=1,1,SIN(PI()*(A118-0.5)/BuildMonths)^2*2/BuildMonths)+SoftCosts/BuildMonths,0)))</f>
      </c>
      <c r="C118">
        <f>C117+B118</f>
      </c>
      <c r="D118">
        <f>IF(A118&gt;=$P$2,0,D119+B119*(1+$R$2)^($P$2-A118-1))</f>
      </c>
      <c r="E118">
        <f>IF(A118&gt;$P$2,0,(1+$R$2)^($P$2-A118))</f>
      </c>
      <c r="F118">
        <f>IF(A118&gt;$P$2,0,(C118*E118+D118)/(LoanToCost+(1-LoanToCost)*E118))</f>
      </c>
      <c r="G118">
        <f>IF(A118&gt;$P$2,FALSE,AND((1-LoanToCost)*F118&gt;C117-$T$2,(1-LoanToCost)*F118&lt;=C118+$T$2))</f>
      </c>
      <c r="H118">
        <f>MIN(B118,MAX(0,(1-LoanToCost)*$S$2-I117))</f>
      </c>
      <c r="I118">
        <f>I117+H118</f>
      </c>
      <c r="J118">
        <f>IF(A118&gt;$P$2,0,K117*$R$2)</f>
      </c>
      <c r="K118">
        <f>K117+B118-H118+J118</f>
      </c>
      <c r="L118">
        <f>B118-H118+J118</f>
      </c>
      <c r="M118">
        <f>-H118+IF(A118=$P$2,NetProceeds-$Q$2,0)</f>
      </c>
      <c r="N118">
        <f>-B118+IF(A118=$P$2,NetProceeds,0)</f>
      </c>
    </row>
    <row r="119" spans="1:14" x14ac:dyDescent="0.25">
      <c r="A119">
        <v>117</v>
      </c>
      <c r="B119">
        <f>IF(A119&gt;$P$2,0,IF(A119=0,LandCost,IF(A119&lt;=BuildMonths,(HardCosts+HardCosts*ContingencyPct)*IF(BuildMonths=1,1,SIN(PI()*(A119-0.5)/BuildMonths)^2*2/BuildMonths)+SoftCosts/BuildMonths,0)))</f>
      </c>
      <c r="C119">
        <f>C118+B119</f>
      </c>
      <c r="D119">
        <f>IF(A119&gt;=$P$2,0,D120+B120*(1+$R$2)^($P$2-A119-1))</f>
      </c>
      <c r="E119">
        <f>IF(A119&gt;$P$2,0,(1+$R$2)^($P$2-A119))</f>
      </c>
      <c r="F119">
        <f>IF(A119&gt;$P$2,0,(C119*E119+D119)/(LoanToCost+(1-LoanToCost)*E119))</f>
      </c>
      <c r="G119">
        <f>IF(A119&gt;$P$2,FALSE,AND((1-LoanToCost)*F119&gt;C118-$T$2,(1-LoanToCost)*F119&lt;=C119+$T$2))</f>
      </c>
      <c r="H119">
        <f>MIN(B119,MAX(0,(1-LoanToCost)*$S$2-I118))</f>
      </c>
      <c r="I119">
        <f>I118+H119</f>
      </c>
      <c r="J119">
        <f>IF(A119&gt;$P$2,0,K118*$R$2)</f>
      </c>
      <c r="K119">
        <f>K118+B119-H119+J119</f>
      </c>
      <c r="L119">
        <f>B119-H119+J119</f>
      </c>
      <c r="M119">
        <f>-H119+IF(A119=$P$2,NetProceeds-$Q$2,0)</f>
      </c>
      <c r="N119">
        <f>-B119+IF(A119=$P$2,NetProceeds,0)</f>
      </c>
    </row>
    <row r="120" spans="1:14" x14ac:dyDescent="0.25">
      <c r="A120">
        <v>118</v>
      </c>
      <c r="B120">
        <f>IF(A120&gt;$P$2,0,IF(A120=0,LandCost,IF(A120&lt;=BuildMonths,(HardCosts+HardCosts*ContingencyPct)*IF(BuildMonths=1,1,SIN(PI()*(A120-0.5)/BuildMonths)^2*2/BuildMonths)+SoftCosts/BuildMonths,0)))</f>
      </c>
      <c r="C120">
        <f>C119+B120</f>
      </c>
      <c r="D120">
        <f>IF(A120&gt;=$P$2,0,D121+B121*(1+$R$2)^($P$2-A120-1))</f>
      </c>
      <c r="E120">
        <f>IF(A120&gt;$P$2,0,(1+$R$2)^($P$2-A120))</f>
      </c>
      <c r="F120">
        <f>IF(A120&gt;$P$2,0,(C120*E120+D120)/(LoanToCost+(1-LoanToCost)*E120))</f>
      </c>
      <c r="G120">
        <f>IF(A120&gt;$P$2,FALSE,AND((1-LoanToCost)*F120&gt;C119-$T$2,(1-LoanToCost)*F120&lt;=C120+$T$2))</f>
      </c>
      <c r="H120">
        <f>MIN(B120,MAX(0,(1-LoanToCost)*$S$2-I119))</f>
      </c>
      <c r="I120">
        <f>I119+H120</f>
      </c>
      <c r="J120">
        <f>IF(A120&gt;$P$2,0,K119*$R$2)</f>
      </c>
      <c r="K120">
        <f>K119+B120-H120+J120</f>
      </c>
      <c r="L120">
        <f>B120-H120+J120</f>
      </c>
      <c r="M120">
        <f>-H120+IF(A120=$P$2,NetProceeds-$Q$2,0)</f>
      </c>
      <c r="N120">
        <f>-B120+IF(A120=$P$2,NetProceeds,0)</f>
      </c>
    </row>
    <row r="121" spans="1:14" x14ac:dyDescent="0.25">
      <c r="A121">
        <v>119</v>
      </c>
      <c r="B121">
        <f>IF(A121&gt;$P$2,0,IF(A121=0,LandCost,IF(A121&lt;=BuildMonths,(HardCosts+HardCosts*ContingencyPct)*IF(BuildMonths=1,1,SIN(PI()*(A121-0.5)/BuildMonths)^2*2/BuildMonths)+SoftCosts/BuildMonths,0)))</f>
      </c>
      <c r="C121">
        <f>C120+B121</f>
      </c>
      <c r="D121">
        <f>IF(A121&gt;=$P$2,0,D122+B122*(1+$R$2)^($P$2-A121-1))</f>
      </c>
      <c r="E121">
        <f>IF(A121&gt;$P$2,0,(1+$R$2)^($P$2-A121))</f>
      </c>
      <c r="F121">
        <f>IF(A121&gt;$P$2,0,(C121*E121+D121)/(LoanToCost+(1-LoanToCost)*E121))</f>
      </c>
      <c r="G121">
        <f>IF(A121&gt;$P$2,FALSE,AND((1-LoanToCost)*F121&gt;C120-$T$2,(1-LoanToCost)*F121&lt;=C121+$T$2))</f>
      </c>
      <c r="H121">
        <f>MIN(B121,MAX(0,(1-LoanToCost)*$S$2-I120))</f>
      </c>
      <c r="I121">
        <f>I120+H121</f>
      </c>
      <c r="J121">
        <f>IF(A121&gt;$P$2,0,K120*$R$2)</f>
      </c>
      <c r="K121">
        <f>K120+B121-H121+J121</f>
      </c>
      <c r="L121">
        <f>B121-H121+J121</f>
      </c>
      <c r="M121">
        <f>-H121+IF(A121=$P$2,NetProceeds-$Q$2,0)</f>
      </c>
      <c r="N121">
        <f>-B121+IF(A121=$P$2,NetProceeds,0)</f>
      </c>
    </row>
    <row r="122" spans="1:14" x14ac:dyDescent="0.25">
      <c r="A122">
        <v>120</v>
      </c>
      <c r="B122">
        <f>IF(A122&gt;$P$2,0,IF(A122=0,LandCost,IF(A122&lt;=BuildMonths,(HardCosts+HardCosts*ContingencyPct)*IF(BuildMonths=1,1,SIN(PI()*(A122-0.5)/BuildMonths)^2*2/BuildMonths)+SoftCosts/BuildMonths,0)))</f>
      </c>
      <c r="C122">
        <f>C121+B122</f>
      </c>
      <c r="D122">
        <f>IF(A122&gt;=$P$2,0,D123+B123*(1+$R$2)^($P$2-A122-1))</f>
      </c>
      <c r="E122">
        <f>IF(A122&gt;$P$2,0,(1+$R$2)^($P$2-A122))</f>
      </c>
      <c r="F122">
        <f>IF(A122&gt;$P$2,0,(C122*E122+D122)/(LoanToCost+(1-LoanToCost)*E122))</f>
      </c>
      <c r="G122">
        <f>IF(A122&gt;$P$2,FALSE,AND((1-LoanToCost)*F122&gt;C121-$T$2,(1-LoanToCost)*F122&lt;=C122+$T$2))</f>
      </c>
      <c r="H122">
        <f>MIN(B122,MAX(0,(1-LoanToCost)*$S$2-I121))</f>
      </c>
      <c r="I122">
        <f>I121+H122</f>
      </c>
      <c r="J122">
        <f>IF(A122&gt;$P$2,0,K121*$R$2)</f>
      </c>
      <c r="K122">
        <f>K121+B122-H122+J122</f>
      </c>
      <c r="L122">
        <f>B122-H122+J122</f>
      </c>
      <c r="M122">
        <f>-H122+IF(A122=$P$2,NetProceeds-$Q$2,0)</f>
      </c>
      <c r="N122">
        <f>-B122+IF(A122=$P$2,NetProceeds,0)</f>
      </c>
    </row>
    <row r="123" spans="1:14" x14ac:dyDescent="0.25">
      <c r="A123">
        <v>121</v>
      </c>
      <c r="B123">
        <f>IF(A123&gt;$P$2,0,IF(A123=0,LandCost,IF(A123&lt;=BuildMonths,(HardCosts+HardCosts*ContingencyPct)*IF(BuildMonths=1,1,SIN(PI()*(A123-0.5)/BuildMonths)^2*2/BuildMonths)+SoftCosts/BuildMonths,0)))</f>
      </c>
      <c r="C123">
        <f>C122+B123</f>
      </c>
      <c r="D123">
        <f>IF(A123&gt;=$P$2,0,D124+B124*(1+$R$2)^($P$2-A123-1))</f>
      </c>
      <c r="E123">
        <f>IF(A123&gt;$P$2,0,(1+$R$2)^($P$2-A123))</f>
      </c>
      <c r="F123">
        <f>IF(A123&gt;$P$2,0,(C123*E123+D123)/(LoanToCost+(1-LoanToCost)*E123))</f>
      </c>
      <c r="G123">
        <f>IF(A123&gt;$P$2,FALSE,AND((1-LoanToCost)*F123&gt;C122-$T$2,(1-LoanToCost)*F123&lt;=C123+$T$2))</f>
      </c>
      <c r="H123">
        <f>MIN(B123,MAX(0,(1-LoanToCost)*$S$2-I122))</f>
      </c>
      <c r="I123">
        <f>I122+H123</f>
      </c>
      <c r="J123">
        <f>IF(A123&gt;$P$2,0,K122*$R$2)</f>
      </c>
      <c r="K123">
        <f>K122+B123-H123+J123</f>
      </c>
      <c r="L123">
        <f>B123-H123+J123</f>
      </c>
      <c r="M123">
        <f>-H123+IF(A123=$P$2,NetProceeds-$Q$2,0)</f>
      </c>
      <c r="N123">
        <f>-B123+IF(A123=$P$2,NetProceeds,0)</f>
      </c>
    </row>
    <row r="124" spans="1:14" x14ac:dyDescent="0.25">
      <c r="A124">
        <v>122</v>
      </c>
      <c r="B124">
        <f>IF(A124&gt;$P$2,0,IF(A124=0,LandCost,IF(A124&lt;=BuildMonths,(HardCosts+HardCosts*ContingencyPct)*IF(BuildMonths=1,1,SIN(PI()*(A124-0.5)/BuildMonths)^2*2/BuildMonths)+SoftCosts/BuildMonths,0)))</f>
      </c>
      <c r="C124">
        <f>C123+B124</f>
      </c>
      <c r="D124">
        <f>IF(A124&gt;=$P$2,0,D125+B125*(1+$R$2)^($P$2-A124-1))</f>
      </c>
      <c r="E124">
        <f>IF(A124&gt;$P$2,0,(1+$R$2)^($P$2-A124))</f>
      </c>
      <c r="F124">
        <f>IF(A124&gt;$P$2,0,(C124*E124+D124)/(LoanToCost+(1-LoanToCost)*E124))</f>
      </c>
      <c r="G124">
        <f>IF(A124&gt;$P$2,FALSE,AND((1-LoanToCost)*F124&gt;C123-$T$2,(1-LoanToCost)*F124&lt;=C124+$T$2))</f>
      </c>
      <c r="H124">
        <f>MIN(B124,MAX(0,(1-LoanToCost)*$S$2-I123))</f>
      </c>
      <c r="I124">
        <f>I123+H124</f>
      </c>
      <c r="J124">
        <f>IF(A124&gt;$P$2,0,K123*$R$2)</f>
      </c>
      <c r="K124">
        <f>K123+B124-H124+J124</f>
      </c>
      <c r="L124">
        <f>B124-H124+J124</f>
      </c>
      <c r="M124">
        <f>-H124+IF(A124=$P$2,NetProceeds-$Q$2,0)</f>
      </c>
      <c r="N124">
        <f>-B124+IF(A124=$P$2,NetProceeds,0)</f>
      </c>
    </row>
    <row r="125" spans="1:14" x14ac:dyDescent="0.25">
      <c r="A125">
        <v>123</v>
      </c>
      <c r="B125">
        <f>IF(A125&gt;$P$2,0,IF(A125=0,LandCost,IF(A125&lt;=BuildMonths,(HardCosts+HardCosts*ContingencyPct)*IF(BuildMonths=1,1,SIN(PI()*(A125-0.5)/BuildMonths)^2*2/BuildMonths)+SoftCosts/BuildMonths,0)))</f>
      </c>
      <c r="C125">
        <f>C124+B125</f>
      </c>
      <c r="D125">
        <f>IF(A125&gt;=$P$2,0,D126+B126*(1+$R$2)^($P$2-A125-1))</f>
      </c>
      <c r="E125">
        <f>IF(A125&gt;$P$2,0,(1+$R$2)^($P$2-A125))</f>
      </c>
      <c r="F125">
        <f>IF(A125&gt;$P$2,0,(C125*E125+D125)/(LoanToCost+(1-LoanToCost)*E125))</f>
      </c>
      <c r="G125">
        <f>IF(A125&gt;$P$2,FALSE,AND((1-LoanToCost)*F125&gt;C124-$T$2,(1-LoanToCost)*F125&lt;=C125+$T$2))</f>
      </c>
      <c r="H125">
        <f>MIN(B125,MAX(0,(1-LoanToCost)*$S$2-I124))</f>
      </c>
      <c r="I125">
        <f>I124+H125</f>
      </c>
      <c r="J125">
        <f>IF(A125&gt;$P$2,0,K124*$R$2)</f>
      </c>
      <c r="K125">
        <f>K124+B125-H125+J125</f>
      </c>
      <c r="L125">
        <f>B125-H125+J125</f>
      </c>
      <c r="M125">
        <f>-H125+IF(A125=$P$2,NetProceeds-$Q$2,0)</f>
      </c>
      <c r="N125">
        <f>-B125+IF(A125=$P$2,NetProceeds,0)</f>
      </c>
    </row>
    <row r="126" spans="1:14" x14ac:dyDescent="0.25">
      <c r="A126">
        <v>124</v>
      </c>
      <c r="B126">
        <f>IF(A126&gt;$P$2,0,IF(A126=0,LandCost,IF(A126&lt;=BuildMonths,(HardCosts+HardCosts*ContingencyPct)*IF(BuildMonths=1,1,SIN(PI()*(A126-0.5)/BuildMonths)^2*2/BuildMonths)+SoftCosts/BuildMonths,0)))</f>
      </c>
      <c r="C126">
        <f>C125+B126</f>
      </c>
      <c r="D126">
        <f>IF(A126&gt;=$P$2,0,D127+B127*(1+$R$2)^($P$2-A126-1))</f>
      </c>
      <c r="E126">
        <f>IF(A126&gt;$P$2,0,(1+$R$2)^($P$2-A126))</f>
      </c>
      <c r="F126">
        <f>IF(A126&gt;$P$2,0,(C126*E126+D126)/(LoanToCost+(1-LoanToCost)*E126))</f>
      </c>
      <c r="G126">
        <f>IF(A126&gt;$P$2,FALSE,AND((1-LoanToCost)*F126&gt;C125-$T$2,(1-LoanToCost)*F126&lt;=C126+$T$2))</f>
      </c>
      <c r="H126">
        <f>MIN(B126,MAX(0,(1-LoanToCost)*$S$2-I125))</f>
      </c>
      <c r="I126">
        <f>I125+H126</f>
      </c>
      <c r="J126">
        <f>IF(A126&gt;$P$2,0,K125*$R$2)</f>
      </c>
      <c r="K126">
        <f>K125+B126-H126+J126</f>
      </c>
      <c r="L126">
        <f>B126-H126+J126</f>
      </c>
      <c r="M126">
        <f>-H126+IF(A126=$P$2,NetProceeds-$Q$2,0)</f>
      </c>
      <c r="N126">
        <f>-B126+IF(A126=$P$2,NetProceeds,0)</f>
      </c>
    </row>
    <row r="127" spans="1:14" x14ac:dyDescent="0.25">
      <c r="A127">
        <v>125</v>
      </c>
      <c r="B127">
        <f>IF(A127&gt;$P$2,0,IF(A127=0,LandCost,IF(A127&lt;=BuildMonths,(HardCosts+HardCosts*ContingencyPct)*IF(BuildMonths=1,1,SIN(PI()*(A127-0.5)/BuildMonths)^2*2/BuildMonths)+SoftCosts/BuildMonths,0)))</f>
      </c>
      <c r="C127">
        <f>C126+B127</f>
      </c>
      <c r="D127">
        <f>IF(A127&gt;=$P$2,0,D128+B128*(1+$R$2)^($P$2-A127-1))</f>
      </c>
      <c r="E127">
        <f>IF(A127&gt;$P$2,0,(1+$R$2)^($P$2-A127))</f>
      </c>
      <c r="F127">
        <f>IF(A127&gt;$P$2,0,(C127*E127+D127)/(LoanToCost+(1-LoanToCost)*E127))</f>
      </c>
      <c r="G127">
        <f>IF(A127&gt;$P$2,FALSE,AND((1-LoanToCost)*F127&gt;C126-$T$2,(1-LoanToCost)*F127&lt;=C127+$T$2))</f>
      </c>
      <c r="H127">
        <f>MIN(B127,MAX(0,(1-LoanToCost)*$S$2-I126))</f>
      </c>
      <c r="I127">
        <f>I126+H127</f>
      </c>
      <c r="J127">
        <f>IF(A127&gt;$P$2,0,K126*$R$2)</f>
      </c>
      <c r="K127">
        <f>K126+B127-H127+J127</f>
      </c>
      <c r="L127">
        <f>B127-H127+J127</f>
      </c>
      <c r="M127">
        <f>-H127+IF(A127=$P$2,NetProceeds-$Q$2,0)</f>
      </c>
      <c r="N127">
        <f>-B127+IF(A127=$P$2,NetProceeds,0)</f>
      </c>
    </row>
    <row r="128" spans="1:14" x14ac:dyDescent="0.25">
      <c r="A128">
        <v>126</v>
      </c>
      <c r="B128">
        <f>IF(A128&gt;$P$2,0,IF(A128=0,LandCost,IF(A128&lt;=BuildMonths,(HardCosts+HardCosts*ContingencyPct)*IF(BuildMonths=1,1,SIN(PI()*(A128-0.5)/BuildMonths)^2*2/BuildMonths)+SoftCosts/BuildMonths,0)))</f>
      </c>
      <c r="C128">
        <f>C127+B128</f>
      </c>
      <c r="D128">
        <f>IF(A128&gt;=$P$2,0,D129+B129*(1+$R$2)^($P$2-A128-1))</f>
      </c>
      <c r="E128">
        <f>IF(A128&gt;$P$2,0,(1+$R$2)^($P$2-A128))</f>
      </c>
      <c r="F128">
        <f>IF(A128&gt;$P$2,0,(C128*E128+D128)/(LoanToCost+(1-LoanToCost)*E128))</f>
      </c>
      <c r="G128">
        <f>IF(A128&gt;$P$2,FALSE,AND((1-LoanToCost)*F128&gt;C127-$T$2,(1-LoanToCost)*F128&lt;=C128+$T$2))</f>
      </c>
      <c r="H128">
        <f>MIN(B128,MAX(0,(1-LoanToCost)*$S$2-I127))</f>
      </c>
      <c r="I128">
        <f>I127+H128</f>
      </c>
      <c r="J128">
        <f>IF(A128&gt;$P$2,0,K127*$R$2)</f>
      </c>
      <c r="K128">
        <f>K127+B128-H128+J128</f>
      </c>
      <c r="L128">
        <f>B128-H128+J128</f>
      </c>
      <c r="M128">
        <f>-H128+IF(A128=$P$2,NetProceeds-$Q$2,0)</f>
      </c>
      <c r="N128">
        <f>-B128+IF(A128=$P$2,NetProceeds,0)</f>
      </c>
    </row>
    <row r="129" spans="1:14" x14ac:dyDescent="0.25">
      <c r="A129">
        <v>127</v>
      </c>
      <c r="B129">
        <f>IF(A129&gt;$P$2,0,IF(A129=0,LandCost,IF(A129&lt;=BuildMonths,(HardCosts+HardCosts*ContingencyPct)*IF(BuildMonths=1,1,SIN(PI()*(A129-0.5)/BuildMonths)^2*2/BuildMonths)+SoftCosts/BuildMonths,0)))</f>
      </c>
      <c r="C129">
        <f>C128+B129</f>
      </c>
      <c r="D129">
        <f>IF(A129&gt;=$P$2,0,D130+B130*(1+$R$2)^($P$2-A129-1))</f>
      </c>
      <c r="E129">
        <f>IF(A129&gt;$P$2,0,(1+$R$2)^($P$2-A129))</f>
      </c>
      <c r="F129">
        <f>IF(A129&gt;$P$2,0,(C129*E129+D129)/(LoanToCost+(1-LoanToCost)*E129))</f>
      </c>
      <c r="G129">
        <f>IF(A129&gt;$P$2,FALSE,AND((1-LoanToCost)*F129&gt;C128-$T$2,(1-LoanToCost)*F129&lt;=C129+$T$2))</f>
      </c>
      <c r="H129">
        <f>MIN(B129,MAX(0,(1-LoanToCost)*$S$2-I128))</f>
      </c>
      <c r="I129">
        <f>I128+H129</f>
      </c>
      <c r="J129">
        <f>IF(A129&gt;$P$2,0,K128*$R$2)</f>
      </c>
      <c r="K129">
        <f>K128+B129-H129+J129</f>
      </c>
      <c r="L129">
        <f>B129-H129+J129</f>
      </c>
      <c r="M129">
        <f>-H129+IF(A129=$P$2,NetProceeds-$Q$2,0)</f>
      </c>
      <c r="N129">
        <f>-B129+IF(A129=$P$2,NetProceeds,0)</f>
      </c>
    </row>
    <row r="130" spans="1:14" x14ac:dyDescent="0.25">
      <c r="A130">
        <v>128</v>
      </c>
      <c r="B130">
        <f>IF(A130&gt;$P$2,0,IF(A130=0,LandCost,IF(A130&lt;=BuildMonths,(HardCosts+HardCosts*ContingencyPct)*IF(BuildMonths=1,1,SIN(PI()*(A130-0.5)/BuildMonths)^2*2/BuildMonths)+SoftCosts/BuildMonths,0)))</f>
      </c>
      <c r="C130">
        <f>C129+B130</f>
      </c>
      <c r="D130">
        <f>IF(A130&gt;=$P$2,0,D131+B131*(1+$R$2)^($P$2-A130-1))</f>
      </c>
      <c r="E130">
        <f>IF(A130&gt;$P$2,0,(1+$R$2)^($P$2-A130))</f>
      </c>
      <c r="F130">
        <f>IF(A130&gt;$P$2,0,(C130*E130+D130)/(LoanToCost+(1-LoanToCost)*E130))</f>
      </c>
      <c r="G130">
        <f>IF(A130&gt;$P$2,FALSE,AND((1-LoanToCost)*F130&gt;C129-$T$2,(1-LoanToCost)*F130&lt;=C130+$T$2))</f>
      </c>
      <c r="H130">
        <f>MIN(B130,MAX(0,(1-LoanToCost)*$S$2-I129))</f>
      </c>
      <c r="I130">
        <f>I129+H130</f>
      </c>
      <c r="J130">
        <f>IF(A130&gt;$P$2,0,K129*$R$2)</f>
      </c>
      <c r="K130">
        <f>K129+B130-H130+J130</f>
      </c>
      <c r="L130">
        <f>B130-H130+J130</f>
      </c>
      <c r="M130">
        <f>-H130+IF(A130=$P$2,NetProceeds-$Q$2,0)</f>
      </c>
      <c r="N130">
        <f>-B130+IF(A130=$P$2,NetProceeds,0)</f>
      </c>
    </row>
    <row r="131" spans="1:14" x14ac:dyDescent="0.25">
      <c r="A131">
        <v>129</v>
      </c>
      <c r="B131">
        <f>IF(A131&gt;$P$2,0,IF(A131=0,LandCost,IF(A131&lt;=BuildMonths,(HardCosts+HardCosts*ContingencyPct)*IF(BuildMonths=1,1,SIN(PI()*(A131-0.5)/BuildMonths)^2*2/BuildMonths)+SoftCosts/BuildMonths,0)))</f>
      </c>
      <c r="C131">
        <f>C130+B131</f>
      </c>
      <c r="D131">
        <f>IF(A131&gt;=$P$2,0,D132+B132*(1+$R$2)^($P$2-A131-1))</f>
      </c>
      <c r="E131">
        <f>IF(A131&gt;$P$2,0,(1+$R$2)^($P$2-A131))</f>
      </c>
      <c r="F131">
        <f>IF(A131&gt;$P$2,0,(C131*E131+D131)/(LoanToCost+(1-LoanToCost)*E131))</f>
      </c>
      <c r="G131">
        <f>IF(A131&gt;$P$2,FALSE,AND((1-LoanToCost)*F131&gt;C130-$T$2,(1-LoanToCost)*F131&lt;=C131+$T$2))</f>
      </c>
      <c r="H131">
        <f>MIN(B131,MAX(0,(1-LoanToCost)*$S$2-I130))</f>
      </c>
      <c r="I131">
        <f>I130+H131</f>
      </c>
      <c r="J131">
        <f>IF(A131&gt;$P$2,0,K130*$R$2)</f>
      </c>
      <c r="K131">
        <f>K130+B131-H131+J131</f>
      </c>
      <c r="L131">
        <f>B131-H131+J131</f>
      </c>
      <c r="M131">
        <f>-H131+IF(A131=$P$2,NetProceeds-$Q$2,0)</f>
      </c>
      <c r="N131">
        <f>-B131+IF(A131=$P$2,NetProceeds,0)</f>
      </c>
    </row>
    <row r="132" spans="1:14" x14ac:dyDescent="0.25">
      <c r="A132">
        <v>130</v>
      </c>
      <c r="B132">
        <f>IF(A132&gt;$P$2,0,IF(A132=0,LandCost,IF(A132&lt;=BuildMonths,(HardCosts+HardCosts*ContingencyPct)*IF(BuildMonths=1,1,SIN(PI()*(A132-0.5)/BuildMonths)^2*2/BuildMonths)+SoftCosts/BuildMonths,0)))</f>
      </c>
      <c r="C132">
        <f>C131+B132</f>
      </c>
      <c r="D132">
        <f>IF(A132&gt;=$P$2,0,D133+B133*(1+$R$2)^($P$2-A132-1))</f>
      </c>
      <c r="E132">
        <f>IF(A132&gt;$P$2,0,(1+$R$2)^($P$2-A132))</f>
      </c>
      <c r="F132">
        <f>IF(A132&gt;$P$2,0,(C132*E132+D132)/(LoanToCost+(1-LoanToCost)*E132))</f>
      </c>
      <c r="G132">
        <f>IF(A132&gt;$P$2,FALSE,AND((1-LoanToCost)*F132&gt;C131-$T$2,(1-LoanToCost)*F132&lt;=C132+$T$2))</f>
      </c>
      <c r="H132">
        <f>MIN(B132,MAX(0,(1-LoanToCost)*$S$2-I131))</f>
      </c>
      <c r="I132">
        <f>I131+H132</f>
      </c>
      <c r="J132">
        <f>IF(A132&gt;$P$2,0,K131*$R$2)</f>
      </c>
      <c r="K132">
        <f>K131+B132-H132+J132</f>
      </c>
      <c r="L132">
        <f>B132-H132+J132</f>
      </c>
      <c r="M132">
        <f>-H132+IF(A132=$P$2,NetProceeds-$Q$2,0)</f>
      </c>
      <c r="N132">
        <f>-B132+IF(A132=$P$2,NetProceeds,0)</f>
      </c>
    </row>
    <row r="133" spans="1:14" x14ac:dyDescent="0.25">
      <c r="A133">
        <v>131</v>
      </c>
      <c r="B133">
        <f>IF(A133&gt;$P$2,0,IF(A133=0,LandCost,IF(A133&lt;=BuildMonths,(HardCosts+HardCosts*ContingencyPct)*IF(BuildMonths=1,1,SIN(PI()*(A133-0.5)/BuildMonths)^2*2/BuildMonths)+SoftCosts/BuildMonths,0)))</f>
      </c>
      <c r="C133">
        <f>C132+B133</f>
      </c>
      <c r="D133">
        <f>IF(A133&gt;=$P$2,0,D134+B134*(1+$R$2)^($P$2-A133-1))</f>
      </c>
      <c r="E133">
        <f>IF(A133&gt;$P$2,0,(1+$R$2)^($P$2-A133))</f>
      </c>
      <c r="F133">
        <f>IF(A133&gt;$P$2,0,(C133*E133+D133)/(LoanToCost+(1-LoanToCost)*E133))</f>
      </c>
      <c r="G133">
        <f>IF(A133&gt;$P$2,FALSE,AND((1-LoanToCost)*F133&gt;C132-$T$2,(1-LoanToCost)*F133&lt;=C133+$T$2))</f>
      </c>
      <c r="H133">
        <f>MIN(B133,MAX(0,(1-LoanToCost)*$S$2-I132))</f>
      </c>
      <c r="I133">
        <f>I132+H133</f>
      </c>
      <c r="J133">
        <f>IF(A133&gt;$P$2,0,K132*$R$2)</f>
      </c>
      <c r="K133">
        <f>K132+B133-H133+J133</f>
      </c>
      <c r="L133">
        <f>B133-H133+J133</f>
      </c>
      <c r="M133">
        <f>-H133+IF(A133=$P$2,NetProceeds-$Q$2,0)</f>
      </c>
      <c r="N133">
        <f>-B133+IF(A133=$P$2,NetProceeds,0)</f>
      </c>
    </row>
    <row r="134" spans="1:14" x14ac:dyDescent="0.25">
      <c r="A134">
        <v>132</v>
      </c>
      <c r="B134">
        <f>IF(A134&gt;$P$2,0,IF(A134=0,LandCost,IF(A134&lt;=BuildMonths,(HardCosts+HardCosts*ContingencyPct)*IF(BuildMonths=1,1,SIN(PI()*(A134-0.5)/BuildMonths)^2*2/BuildMonths)+SoftCosts/BuildMonths,0)))</f>
      </c>
      <c r="C134">
        <f>C133+B134</f>
      </c>
      <c r="D134">
        <f>IF(A134&gt;=$P$2,0,D135+B135*(1+$R$2)^($P$2-A134-1))</f>
      </c>
      <c r="E134">
        <f>IF(A134&gt;$P$2,0,(1+$R$2)^($P$2-A134))</f>
      </c>
      <c r="F134">
        <f>IF(A134&gt;$P$2,0,(C134*E134+D134)/(LoanToCost+(1-LoanToCost)*E134))</f>
      </c>
      <c r="G134">
        <f>IF(A134&gt;$P$2,FALSE,AND((1-LoanToCost)*F134&gt;C133-$T$2,(1-LoanToCost)*F134&lt;=C134+$T$2))</f>
      </c>
      <c r="H134">
        <f>MIN(B134,MAX(0,(1-LoanToCost)*$S$2-I133))</f>
      </c>
      <c r="I134">
        <f>I133+H134</f>
      </c>
      <c r="J134">
        <f>IF(A134&gt;$P$2,0,K133*$R$2)</f>
      </c>
      <c r="K134">
        <f>K133+B134-H134+J134</f>
      </c>
      <c r="L134">
        <f>B134-H134+J134</f>
      </c>
      <c r="M134">
        <f>-H134+IF(A134=$P$2,NetProceeds-$Q$2,0)</f>
      </c>
      <c r="N134">
        <f>-B134+IF(A134=$P$2,NetProceeds,0)</f>
      </c>
    </row>
    <row r="135" spans="1:14" x14ac:dyDescent="0.25">
      <c r="A135">
        <v>133</v>
      </c>
      <c r="B135">
        <f>IF(A135&gt;$P$2,0,IF(A135=0,LandCost,IF(A135&lt;=BuildMonths,(HardCosts+HardCosts*ContingencyPct)*IF(BuildMonths=1,1,SIN(PI()*(A135-0.5)/BuildMonths)^2*2/BuildMonths)+SoftCosts/BuildMonths,0)))</f>
      </c>
      <c r="C135">
        <f>C134+B135</f>
      </c>
      <c r="D135">
        <f>IF(A135&gt;=$P$2,0,D136+B136*(1+$R$2)^($P$2-A135-1))</f>
      </c>
      <c r="E135">
        <f>IF(A135&gt;$P$2,0,(1+$R$2)^($P$2-A135))</f>
      </c>
      <c r="F135">
        <f>IF(A135&gt;$P$2,0,(C135*E135+D135)/(LoanToCost+(1-LoanToCost)*E135))</f>
      </c>
      <c r="G135">
        <f>IF(A135&gt;$P$2,FALSE,AND((1-LoanToCost)*F135&gt;C134-$T$2,(1-LoanToCost)*F135&lt;=C135+$T$2))</f>
      </c>
      <c r="H135">
        <f>MIN(B135,MAX(0,(1-LoanToCost)*$S$2-I134))</f>
      </c>
      <c r="I135">
        <f>I134+H135</f>
      </c>
      <c r="J135">
        <f>IF(A135&gt;$P$2,0,K134*$R$2)</f>
      </c>
      <c r="K135">
        <f>K134+B135-H135+J135</f>
      </c>
      <c r="L135">
        <f>B135-H135+J135</f>
      </c>
      <c r="M135">
        <f>-H135+IF(A135=$P$2,NetProceeds-$Q$2,0)</f>
      </c>
      <c r="N135">
        <f>-B135+IF(A135=$P$2,NetProceeds,0)</f>
      </c>
    </row>
    <row r="136" spans="1:14" x14ac:dyDescent="0.25">
      <c r="A136">
        <v>134</v>
      </c>
      <c r="B136">
        <f>IF(A136&gt;$P$2,0,IF(A136=0,LandCost,IF(A136&lt;=BuildMonths,(HardCosts+HardCosts*ContingencyPct)*IF(BuildMonths=1,1,SIN(PI()*(A136-0.5)/BuildMonths)^2*2/BuildMonths)+SoftCosts/BuildMonths,0)))</f>
      </c>
      <c r="C136">
        <f>C135+B136</f>
      </c>
      <c r="D136">
        <f>IF(A136&gt;=$P$2,0,D137+B137*(1+$R$2)^($P$2-A136-1))</f>
      </c>
      <c r="E136">
        <f>IF(A136&gt;$P$2,0,(1+$R$2)^($P$2-A136))</f>
      </c>
      <c r="F136">
        <f>IF(A136&gt;$P$2,0,(C136*E136+D136)/(LoanToCost+(1-LoanToCost)*E136))</f>
      </c>
      <c r="G136">
        <f>IF(A136&gt;$P$2,FALSE,AND((1-LoanToCost)*F136&gt;C135-$T$2,(1-LoanToCost)*F136&lt;=C136+$T$2))</f>
      </c>
      <c r="H136">
        <f>MIN(B136,MAX(0,(1-LoanToCost)*$S$2-I135))</f>
      </c>
      <c r="I136">
        <f>I135+H136</f>
      </c>
      <c r="J136">
        <f>IF(A136&gt;$P$2,0,K135*$R$2)</f>
      </c>
      <c r="K136">
        <f>K135+B136-H136+J136</f>
      </c>
      <c r="L136">
        <f>B136-H136+J136</f>
      </c>
      <c r="M136">
        <f>-H136+IF(A136=$P$2,NetProceeds-$Q$2,0)</f>
      </c>
      <c r="N136">
        <f>-B136+IF(A136=$P$2,NetProceeds,0)</f>
      </c>
    </row>
    <row r="137" spans="1:14" x14ac:dyDescent="0.25">
      <c r="A137">
        <v>135</v>
      </c>
      <c r="B137">
        <f>IF(A137&gt;$P$2,0,IF(A137=0,LandCost,IF(A137&lt;=BuildMonths,(HardCosts+HardCosts*ContingencyPct)*IF(BuildMonths=1,1,SIN(PI()*(A137-0.5)/BuildMonths)^2*2/BuildMonths)+SoftCosts/BuildMonths,0)))</f>
      </c>
      <c r="C137">
        <f>C136+B137</f>
      </c>
      <c r="D137">
        <f>IF(A137&gt;=$P$2,0,D138+B138*(1+$R$2)^($P$2-A137-1))</f>
      </c>
      <c r="E137">
        <f>IF(A137&gt;$P$2,0,(1+$R$2)^($P$2-A137))</f>
      </c>
      <c r="F137">
        <f>IF(A137&gt;$P$2,0,(C137*E137+D137)/(LoanToCost+(1-LoanToCost)*E137))</f>
      </c>
      <c r="G137">
        <f>IF(A137&gt;$P$2,FALSE,AND((1-LoanToCost)*F137&gt;C136-$T$2,(1-LoanToCost)*F137&lt;=C137+$T$2))</f>
      </c>
      <c r="H137">
        <f>MIN(B137,MAX(0,(1-LoanToCost)*$S$2-I136))</f>
      </c>
      <c r="I137">
        <f>I136+H137</f>
      </c>
      <c r="J137">
        <f>IF(A137&gt;$P$2,0,K136*$R$2)</f>
      </c>
      <c r="K137">
        <f>K136+B137-H137+J137</f>
      </c>
      <c r="L137">
        <f>B137-H137+J137</f>
      </c>
      <c r="M137">
        <f>-H137+IF(A137=$P$2,NetProceeds-$Q$2,0)</f>
      </c>
      <c r="N137">
        <f>-B137+IF(A137=$P$2,NetProceeds,0)</f>
      </c>
    </row>
    <row r="138" spans="1:14" x14ac:dyDescent="0.25">
      <c r="A138">
        <v>136</v>
      </c>
      <c r="B138">
        <f>IF(A138&gt;$P$2,0,IF(A138=0,LandCost,IF(A138&lt;=BuildMonths,(HardCosts+HardCosts*ContingencyPct)*IF(BuildMonths=1,1,SIN(PI()*(A138-0.5)/BuildMonths)^2*2/BuildMonths)+SoftCosts/BuildMonths,0)))</f>
      </c>
      <c r="C138">
        <f>C137+B138</f>
      </c>
      <c r="D138">
        <f>IF(A138&gt;=$P$2,0,D139+B139*(1+$R$2)^($P$2-A138-1))</f>
      </c>
      <c r="E138">
        <f>IF(A138&gt;$P$2,0,(1+$R$2)^($P$2-A138))</f>
      </c>
      <c r="F138">
        <f>IF(A138&gt;$P$2,0,(C138*E138+D138)/(LoanToCost+(1-LoanToCost)*E138))</f>
      </c>
      <c r="G138">
        <f>IF(A138&gt;$P$2,FALSE,AND((1-LoanToCost)*F138&gt;C137-$T$2,(1-LoanToCost)*F138&lt;=C138+$T$2))</f>
      </c>
      <c r="H138">
        <f>MIN(B138,MAX(0,(1-LoanToCost)*$S$2-I137))</f>
      </c>
      <c r="I138">
        <f>I137+H138</f>
      </c>
      <c r="J138">
        <f>IF(A138&gt;$P$2,0,K137*$R$2)</f>
      </c>
      <c r="K138">
        <f>K137+B138-H138+J138</f>
      </c>
      <c r="L138">
        <f>B138-H138+J138</f>
      </c>
      <c r="M138">
        <f>-H138+IF(A138=$P$2,NetProceeds-$Q$2,0)</f>
      </c>
      <c r="N138">
        <f>-B138+IF(A138=$P$2,NetProceeds,0)</f>
      </c>
    </row>
    <row r="139" spans="1:14" x14ac:dyDescent="0.25">
      <c r="A139">
        <v>137</v>
      </c>
      <c r="B139">
        <f>IF(A139&gt;$P$2,0,IF(A139=0,LandCost,IF(A139&lt;=BuildMonths,(HardCosts+HardCosts*ContingencyPct)*IF(BuildMonths=1,1,SIN(PI()*(A139-0.5)/BuildMonths)^2*2/BuildMonths)+SoftCosts/BuildMonths,0)))</f>
      </c>
      <c r="C139">
        <f>C138+B139</f>
      </c>
      <c r="D139">
        <f>IF(A139&gt;=$P$2,0,D140+B140*(1+$R$2)^($P$2-A139-1))</f>
      </c>
      <c r="E139">
        <f>IF(A139&gt;$P$2,0,(1+$R$2)^($P$2-A139))</f>
      </c>
      <c r="F139">
        <f>IF(A139&gt;$P$2,0,(C139*E139+D139)/(LoanToCost+(1-LoanToCost)*E139))</f>
      </c>
      <c r="G139">
        <f>IF(A139&gt;$P$2,FALSE,AND((1-LoanToCost)*F139&gt;C138-$T$2,(1-LoanToCost)*F139&lt;=C139+$T$2))</f>
      </c>
      <c r="H139">
        <f>MIN(B139,MAX(0,(1-LoanToCost)*$S$2-I138))</f>
      </c>
      <c r="I139">
        <f>I138+H139</f>
      </c>
      <c r="J139">
        <f>IF(A139&gt;$P$2,0,K138*$R$2)</f>
      </c>
      <c r="K139">
        <f>K138+B139-H139+J139</f>
      </c>
      <c r="L139">
        <f>B139-H139+J139</f>
      </c>
      <c r="M139">
        <f>-H139+IF(A139=$P$2,NetProceeds-$Q$2,0)</f>
      </c>
      <c r="N139">
        <f>-B139+IF(A139=$P$2,NetProceeds,0)</f>
      </c>
    </row>
    <row r="140" spans="1:14" x14ac:dyDescent="0.25">
      <c r="A140">
        <v>138</v>
      </c>
      <c r="B140">
        <f>IF(A140&gt;$P$2,0,IF(A140=0,LandCost,IF(A140&lt;=BuildMonths,(HardCosts+HardCosts*ContingencyPct)*IF(BuildMonths=1,1,SIN(PI()*(A140-0.5)/BuildMonths)^2*2/BuildMonths)+SoftCosts/BuildMonths,0)))</f>
      </c>
      <c r="C140">
        <f>C139+B140</f>
      </c>
      <c r="D140">
        <f>IF(A140&gt;=$P$2,0,D141+B141*(1+$R$2)^($P$2-A140-1))</f>
      </c>
      <c r="E140">
        <f>IF(A140&gt;$P$2,0,(1+$R$2)^($P$2-A140))</f>
      </c>
      <c r="F140">
        <f>IF(A140&gt;$P$2,0,(C140*E140+D140)/(LoanToCost+(1-LoanToCost)*E140))</f>
      </c>
      <c r="G140">
        <f>IF(A140&gt;$P$2,FALSE,AND((1-LoanToCost)*F140&gt;C139-$T$2,(1-LoanToCost)*F140&lt;=C140+$T$2))</f>
      </c>
      <c r="H140">
        <f>MIN(B140,MAX(0,(1-LoanToCost)*$S$2-I139))</f>
      </c>
      <c r="I140">
        <f>I139+H140</f>
      </c>
      <c r="J140">
        <f>IF(A140&gt;$P$2,0,K139*$R$2)</f>
      </c>
      <c r="K140">
        <f>K139+B140-H140+J140</f>
      </c>
      <c r="L140">
        <f>B140-H140+J140</f>
      </c>
      <c r="M140">
        <f>-H140+IF(A140=$P$2,NetProceeds-$Q$2,0)</f>
      </c>
      <c r="N140">
        <f>-B140+IF(A140=$P$2,NetProceeds,0)</f>
      </c>
    </row>
    <row r="141" spans="1:14" x14ac:dyDescent="0.25">
      <c r="A141">
        <v>139</v>
      </c>
      <c r="B141">
        <f>IF(A141&gt;$P$2,0,IF(A141=0,LandCost,IF(A141&lt;=BuildMonths,(HardCosts+HardCosts*ContingencyPct)*IF(BuildMonths=1,1,SIN(PI()*(A141-0.5)/BuildMonths)^2*2/BuildMonths)+SoftCosts/BuildMonths,0)))</f>
      </c>
      <c r="C141">
        <f>C140+B141</f>
      </c>
      <c r="D141">
        <f>IF(A141&gt;=$P$2,0,D142+B142*(1+$R$2)^($P$2-A141-1))</f>
      </c>
      <c r="E141">
        <f>IF(A141&gt;$P$2,0,(1+$R$2)^($P$2-A141))</f>
      </c>
      <c r="F141">
        <f>IF(A141&gt;$P$2,0,(C141*E141+D141)/(LoanToCost+(1-LoanToCost)*E141))</f>
      </c>
      <c r="G141">
        <f>IF(A141&gt;$P$2,FALSE,AND((1-LoanToCost)*F141&gt;C140-$T$2,(1-LoanToCost)*F141&lt;=C141+$T$2))</f>
      </c>
      <c r="H141">
        <f>MIN(B141,MAX(0,(1-LoanToCost)*$S$2-I140))</f>
      </c>
      <c r="I141">
        <f>I140+H141</f>
      </c>
      <c r="J141">
        <f>IF(A141&gt;$P$2,0,K140*$R$2)</f>
      </c>
      <c r="K141">
        <f>K140+B141-H141+J141</f>
      </c>
      <c r="L141">
        <f>B141-H141+J141</f>
      </c>
      <c r="M141">
        <f>-H141+IF(A141=$P$2,NetProceeds-$Q$2,0)</f>
      </c>
      <c r="N141">
        <f>-B141+IF(A141=$P$2,NetProceeds,0)</f>
      </c>
    </row>
    <row r="142" spans="1:14" x14ac:dyDescent="0.25">
      <c r="A142">
        <v>140</v>
      </c>
      <c r="B142">
        <f>IF(A142&gt;$P$2,0,IF(A142=0,LandCost,IF(A142&lt;=BuildMonths,(HardCosts+HardCosts*ContingencyPct)*IF(BuildMonths=1,1,SIN(PI()*(A142-0.5)/BuildMonths)^2*2/BuildMonths)+SoftCosts/BuildMonths,0)))</f>
      </c>
      <c r="C142">
        <f>C141+B142</f>
      </c>
      <c r="D142">
        <f>IF(A142&gt;=$P$2,0,D143+B143*(1+$R$2)^($P$2-A142-1))</f>
      </c>
      <c r="E142">
        <f>IF(A142&gt;$P$2,0,(1+$R$2)^($P$2-A142))</f>
      </c>
      <c r="F142">
        <f>IF(A142&gt;$P$2,0,(C142*E142+D142)/(LoanToCost+(1-LoanToCost)*E142))</f>
      </c>
      <c r="G142">
        <f>IF(A142&gt;$P$2,FALSE,AND((1-LoanToCost)*F142&gt;C141-$T$2,(1-LoanToCost)*F142&lt;=C142+$T$2))</f>
      </c>
      <c r="H142">
        <f>MIN(B142,MAX(0,(1-LoanToCost)*$S$2-I141))</f>
      </c>
      <c r="I142">
        <f>I141+H142</f>
      </c>
      <c r="J142">
        <f>IF(A142&gt;$P$2,0,K141*$R$2)</f>
      </c>
      <c r="K142">
        <f>K141+B142-H142+J142</f>
      </c>
      <c r="L142">
        <f>B142-H142+J142</f>
      </c>
      <c r="M142">
        <f>-H142+IF(A142=$P$2,NetProceeds-$Q$2,0)</f>
      </c>
      <c r="N142">
        <f>-B142+IF(A142=$P$2,NetProceeds,0)</f>
      </c>
    </row>
    <row r="143" spans="1:14" x14ac:dyDescent="0.25">
      <c r="A143">
        <v>141</v>
      </c>
      <c r="B143">
        <f>IF(A143&gt;$P$2,0,IF(A143=0,LandCost,IF(A143&lt;=BuildMonths,(HardCosts+HardCosts*ContingencyPct)*IF(BuildMonths=1,1,SIN(PI()*(A143-0.5)/BuildMonths)^2*2/BuildMonths)+SoftCosts/BuildMonths,0)))</f>
      </c>
      <c r="C143">
        <f>C142+B143</f>
      </c>
      <c r="D143">
        <f>IF(A143&gt;=$P$2,0,D144+B144*(1+$R$2)^($P$2-A143-1))</f>
      </c>
      <c r="E143">
        <f>IF(A143&gt;$P$2,0,(1+$R$2)^($P$2-A143))</f>
      </c>
      <c r="F143">
        <f>IF(A143&gt;$P$2,0,(C143*E143+D143)/(LoanToCost+(1-LoanToCost)*E143))</f>
      </c>
      <c r="G143">
        <f>IF(A143&gt;$P$2,FALSE,AND((1-LoanToCost)*F143&gt;C142-$T$2,(1-LoanToCost)*F143&lt;=C143+$T$2))</f>
      </c>
      <c r="H143">
        <f>MIN(B143,MAX(0,(1-LoanToCost)*$S$2-I142))</f>
      </c>
      <c r="I143">
        <f>I142+H143</f>
      </c>
      <c r="J143">
        <f>IF(A143&gt;$P$2,0,K142*$R$2)</f>
      </c>
      <c r="K143">
        <f>K142+B143-H143+J143</f>
      </c>
      <c r="L143">
        <f>B143-H143+J143</f>
      </c>
      <c r="M143">
        <f>-H143+IF(A143=$P$2,NetProceeds-$Q$2,0)</f>
      </c>
      <c r="N143">
        <f>-B143+IF(A143=$P$2,NetProceeds,0)</f>
      </c>
    </row>
    <row r="144" spans="1:14" x14ac:dyDescent="0.25">
      <c r="A144">
        <v>142</v>
      </c>
      <c r="B144">
        <f>IF(A144&gt;$P$2,0,IF(A144=0,LandCost,IF(A144&lt;=BuildMonths,(HardCosts+HardCosts*ContingencyPct)*IF(BuildMonths=1,1,SIN(PI()*(A144-0.5)/BuildMonths)^2*2/BuildMonths)+SoftCosts/BuildMonths,0)))</f>
      </c>
      <c r="C144">
        <f>C143+B144</f>
      </c>
      <c r="D144">
        <f>IF(A144&gt;=$P$2,0,D145+B145*(1+$R$2)^($P$2-A144-1))</f>
      </c>
      <c r="E144">
        <f>IF(A144&gt;$P$2,0,(1+$R$2)^($P$2-A144))</f>
      </c>
      <c r="F144">
        <f>IF(A144&gt;$P$2,0,(C144*E144+D144)/(LoanToCost+(1-LoanToCost)*E144))</f>
      </c>
      <c r="G144">
        <f>IF(A144&gt;$P$2,FALSE,AND((1-LoanToCost)*F144&gt;C143-$T$2,(1-LoanToCost)*F144&lt;=C144+$T$2))</f>
      </c>
      <c r="H144">
        <f>MIN(B144,MAX(0,(1-LoanToCost)*$S$2-I143))</f>
      </c>
      <c r="I144">
        <f>I143+H144</f>
      </c>
      <c r="J144">
        <f>IF(A144&gt;$P$2,0,K143*$R$2)</f>
      </c>
      <c r="K144">
        <f>K143+B144-H144+J144</f>
      </c>
      <c r="L144">
        <f>B144-H144+J144</f>
      </c>
      <c r="M144">
        <f>-H144+IF(A144=$P$2,NetProceeds-$Q$2,0)</f>
      </c>
      <c r="N144">
        <f>-B144+IF(A144=$P$2,NetProceeds,0)</f>
      </c>
    </row>
    <row r="145" spans="1:14" x14ac:dyDescent="0.25">
      <c r="A145">
        <v>143</v>
      </c>
      <c r="B145">
        <f>IF(A145&gt;$P$2,0,IF(A145=0,LandCost,IF(A145&lt;=BuildMonths,(HardCosts+HardCosts*ContingencyPct)*IF(BuildMonths=1,1,SIN(PI()*(A145-0.5)/BuildMonths)^2*2/BuildMonths)+SoftCosts/BuildMonths,0)))</f>
      </c>
      <c r="C145">
        <f>C144+B145</f>
      </c>
      <c r="D145">
        <f>IF(A145&gt;=$P$2,0,D146+B146*(1+$R$2)^($P$2-A145-1))</f>
      </c>
      <c r="E145">
        <f>IF(A145&gt;$P$2,0,(1+$R$2)^($P$2-A145))</f>
      </c>
      <c r="F145">
        <f>IF(A145&gt;$P$2,0,(C145*E145+D145)/(LoanToCost+(1-LoanToCost)*E145))</f>
      </c>
      <c r="G145">
        <f>IF(A145&gt;$P$2,FALSE,AND((1-LoanToCost)*F145&gt;C144-$T$2,(1-LoanToCost)*F145&lt;=C145+$T$2))</f>
      </c>
      <c r="H145">
        <f>MIN(B145,MAX(0,(1-LoanToCost)*$S$2-I144))</f>
      </c>
      <c r="I145">
        <f>I144+H145</f>
      </c>
      <c r="J145">
        <f>IF(A145&gt;$P$2,0,K144*$R$2)</f>
      </c>
      <c r="K145">
        <f>K144+B145-H145+J145</f>
      </c>
      <c r="L145">
        <f>B145-H145+J145</f>
      </c>
      <c r="M145">
        <f>-H145+IF(A145=$P$2,NetProceeds-$Q$2,0)</f>
      </c>
      <c r="N145">
        <f>-B145+IF(A145=$P$2,NetProceeds,0)</f>
      </c>
    </row>
    <row r="146" spans="1:14" x14ac:dyDescent="0.25">
      <c r="A146">
        <v>144</v>
      </c>
      <c r="B146">
        <f>IF(A146&gt;$P$2,0,IF(A146=0,LandCost,IF(A146&lt;=BuildMonths,(HardCosts+HardCosts*ContingencyPct)*IF(BuildMonths=1,1,SIN(PI()*(A146-0.5)/BuildMonths)^2*2/BuildMonths)+SoftCosts/BuildMonths,0)))</f>
      </c>
      <c r="C146">
        <f>C145+B146</f>
      </c>
      <c r="D146">
        <f>IF(A146&gt;=$P$2,0,D147+B147*(1+$R$2)^($P$2-A146-1))</f>
      </c>
      <c r="E146">
        <f>IF(A146&gt;$P$2,0,(1+$R$2)^($P$2-A146))</f>
      </c>
      <c r="F146">
        <f>IF(A146&gt;$P$2,0,(C146*E146+D146)/(LoanToCost+(1-LoanToCost)*E146))</f>
      </c>
      <c r="G146">
        <f>IF(A146&gt;$P$2,FALSE,AND((1-LoanToCost)*F146&gt;C145-$T$2,(1-LoanToCost)*F146&lt;=C146+$T$2))</f>
      </c>
      <c r="H146">
        <f>MIN(B146,MAX(0,(1-LoanToCost)*$S$2-I145))</f>
      </c>
      <c r="I146">
        <f>I145+H146</f>
      </c>
      <c r="J146">
        <f>IF(A146&gt;$P$2,0,K145*$R$2)</f>
      </c>
      <c r="K146">
        <f>K145+B146-H146+J146</f>
      </c>
      <c r="L146">
        <f>B146-H146+J146</f>
      </c>
      <c r="M146">
        <f>-H146+IF(A146=$P$2,NetProceeds-$Q$2,0)</f>
      </c>
      <c r="N146">
        <f>-B146+IF(A146=$P$2,NetProceeds,0)</f>
      </c>
    </row>
    <row r="147" spans="1:14" x14ac:dyDescent="0.25">
      <c r="A147">
        <v>145</v>
      </c>
      <c r="B147">
        <f>IF(A147&gt;$P$2,0,IF(A147=0,LandCost,IF(A147&lt;=BuildMonths,(HardCosts+HardCosts*ContingencyPct)*IF(BuildMonths=1,1,SIN(PI()*(A147-0.5)/BuildMonths)^2*2/BuildMonths)+SoftCosts/BuildMonths,0)))</f>
      </c>
      <c r="C147">
        <f>C146+B147</f>
      </c>
      <c r="D147">
        <f>IF(A147&gt;=$P$2,0,D148+B148*(1+$R$2)^($P$2-A147-1))</f>
      </c>
      <c r="E147">
        <f>IF(A147&gt;$P$2,0,(1+$R$2)^($P$2-A147))</f>
      </c>
      <c r="F147">
        <f>IF(A147&gt;$P$2,0,(C147*E147+D147)/(LoanToCost+(1-LoanToCost)*E147))</f>
      </c>
      <c r="G147">
        <f>IF(A147&gt;$P$2,FALSE,AND((1-LoanToCost)*F147&gt;C146-$T$2,(1-LoanToCost)*F147&lt;=C147+$T$2))</f>
      </c>
      <c r="H147">
        <f>MIN(B147,MAX(0,(1-LoanToCost)*$S$2-I146))</f>
      </c>
      <c r="I147">
        <f>I146+H147</f>
      </c>
      <c r="J147">
        <f>IF(A147&gt;$P$2,0,K146*$R$2)</f>
      </c>
      <c r="K147">
        <f>K146+B147-H147+J147</f>
      </c>
      <c r="L147">
        <f>B147-H147+J147</f>
      </c>
      <c r="M147">
        <f>-H147+IF(A147=$P$2,NetProceeds-$Q$2,0)</f>
      </c>
      <c r="N147">
        <f>-B147+IF(A147=$P$2,NetProceeds,0)</f>
      </c>
    </row>
    <row r="148" spans="1:14" x14ac:dyDescent="0.25">
      <c r="A148">
        <v>146</v>
      </c>
      <c r="B148">
        <f>IF(A148&gt;$P$2,0,IF(A148=0,LandCost,IF(A148&lt;=BuildMonths,(HardCosts+HardCosts*ContingencyPct)*IF(BuildMonths=1,1,SIN(PI()*(A148-0.5)/BuildMonths)^2*2/BuildMonths)+SoftCosts/BuildMonths,0)))</f>
      </c>
      <c r="C148">
        <f>C147+B148</f>
      </c>
      <c r="D148">
        <f>IF(A148&gt;=$P$2,0,D149+B149*(1+$R$2)^($P$2-A148-1))</f>
      </c>
      <c r="E148">
        <f>IF(A148&gt;$P$2,0,(1+$R$2)^($P$2-A148))</f>
      </c>
      <c r="F148">
        <f>IF(A148&gt;$P$2,0,(C148*E148+D148)/(LoanToCost+(1-LoanToCost)*E148))</f>
      </c>
      <c r="G148">
        <f>IF(A148&gt;$P$2,FALSE,AND((1-LoanToCost)*F148&gt;C147-$T$2,(1-LoanToCost)*F148&lt;=C148+$T$2))</f>
      </c>
      <c r="H148">
        <f>MIN(B148,MAX(0,(1-LoanToCost)*$S$2-I147))</f>
      </c>
      <c r="I148">
        <f>I147+H148</f>
      </c>
      <c r="J148">
        <f>IF(A148&gt;$P$2,0,K147*$R$2)</f>
      </c>
      <c r="K148">
        <f>K147+B148-H148+J148</f>
      </c>
      <c r="L148">
        <f>B148-H148+J148</f>
      </c>
      <c r="M148">
        <f>-H148+IF(A148=$P$2,NetProceeds-$Q$2,0)</f>
      </c>
      <c r="N148">
        <f>-B148+IF(A148=$P$2,NetProceeds,0)</f>
      </c>
    </row>
    <row r="149" spans="1:14" x14ac:dyDescent="0.25">
      <c r="A149">
        <v>147</v>
      </c>
      <c r="B149">
        <f>IF(A149&gt;$P$2,0,IF(A149=0,LandCost,IF(A149&lt;=BuildMonths,(HardCosts+HardCosts*ContingencyPct)*IF(BuildMonths=1,1,SIN(PI()*(A149-0.5)/BuildMonths)^2*2/BuildMonths)+SoftCosts/BuildMonths,0)))</f>
      </c>
      <c r="C149">
        <f>C148+B149</f>
      </c>
      <c r="D149">
        <f>IF(A149&gt;=$P$2,0,D150+B150*(1+$R$2)^($P$2-A149-1))</f>
      </c>
      <c r="E149">
        <f>IF(A149&gt;$P$2,0,(1+$R$2)^($P$2-A149))</f>
      </c>
      <c r="F149">
        <f>IF(A149&gt;$P$2,0,(C149*E149+D149)/(LoanToCost+(1-LoanToCost)*E149))</f>
      </c>
      <c r="G149">
        <f>IF(A149&gt;$P$2,FALSE,AND((1-LoanToCost)*F149&gt;C148-$T$2,(1-LoanToCost)*F149&lt;=C149+$T$2))</f>
      </c>
      <c r="H149">
        <f>MIN(B149,MAX(0,(1-LoanToCost)*$S$2-I148))</f>
      </c>
      <c r="I149">
        <f>I148+H149</f>
      </c>
      <c r="J149">
        <f>IF(A149&gt;$P$2,0,K148*$R$2)</f>
      </c>
      <c r="K149">
        <f>K148+B149-H149+J149</f>
      </c>
      <c r="L149">
        <f>B149-H149+J149</f>
      </c>
      <c r="M149">
        <f>-H149+IF(A149=$P$2,NetProceeds-$Q$2,0)</f>
      </c>
      <c r="N149">
        <f>-B149+IF(A149=$P$2,NetProceeds,0)</f>
      </c>
    </row>
    <row r="150" spans="1:14" x14ac:dyDescent="0.25">
      <c r="A150">
        <v>148</v>
      </c>
      <c r="B150">
        <f>IF(A150&gt;$P$2,0,IF(A150=0,LandCost,IF(A150&lt;=BuildMonths,(HardCosts+HardCosts*ContingencyPct)*IF(BuildMonths=1,1,SIN(PI()*(A150-0.5)/BuildMonths)^2*2/BuildMonths)+SoftCosts/BuildMonths,0)))</f>
      </c>
      <c r="C150">
        <f>C149+B150</f>
      </c>
      <c r="D150">
        <f>IF(A150&gt;=$P$2,0,D151+B151*(1+$R$2)^($P$2-A150-1))</f>
      </c>
      <c r="E150">
        <f>IF(A150&gt;$P$2,0,(1+$R$2)^($P$2-A150))</f>
      </c>
      <c r="F150">
        <f>IF(A150&gt;$P$2,0,(C150*E150+D150)/(LoanToCost+(1-LoanToCost)*E150))</f>
      </c>
      <c r="G150">
        <f>IF(A150&gt;$P$2,FALSE,AND((1-LoanToCost)*F150&gt;C149-$T$2,(1-LoanToCost)*F150&lt;=C150+$T$2))</f>
      </c>
      <c r="H150">
        <f>MIN(B150,MAX(0,(1-LoanToCost)*$S$2-I149))</f>
      </c>
      <c r="I150">
        <f>I149+H150</f>
      </c>
      <c r="J150">
        <f>IF(A150&gt;$P$2,0,K149*$R$2)</f>
      </c>
      <c r="K150">
        <f>K149+B150-H150+J150</f>
      </c>
      <c r="L150">
        <f>B150-H150+J150</f>
      </c>
      <c r="M150">
        <f>-H150+IF(A150=$P$2,NetProceeds-$Q$2,0)</f>
      </c>
      <c r="N150">
        <f>-B150+IF(A150=$P$2,NetProceeds,0)</f>
      </c>
    </row>
    <row r="151" spans="1:14" x14ac:dyDescent="0.25">
      <c r="A151">
        <v>149</v>
      </c>
      <c r="B151">
        <f>IF(A151&gt;$P$2,0,IF(A151=0,LandCost,IF(A151&lt;=BuildMonths,(HardCosts+HardCosts*ContingencyPct)*IF(BuildMonths=1,1,SIN(PI()*(A151-0.5)/BuildMonths)^2*2/BuildMonths)+SoftCosts/BuildMonths,0)))</f>
      </c>
      <c r="C151">
        <f>C150+B151</f>
      </c>
      <c r="D151">
        <f>IF(A151&gt;=$P$2,0,D152+B152*(1+$R$2)^($P$2-A151-1))</f>
      </c>
      <c r="E151">
        <f>IF(A151&gt;$P$2,0,(1+$R$2)^($P$2-A151))</f>
      </c>
      <c r="F151">
        <f>IF(A151&gt;$P$2,0,(C151*E151+D151)/(LoanToCost+(1-LoanToCost)*E151))</f>
      </c>
      <c r="G151">
        <f>IF(A151&gt;$P$2,FALSE,AND((1-LoanToCost)*F151&gt;C150-$T$2,(1-LoanToCost)*F151&lt;=C151+$T$2))</f>
      </c>
      <c r="H151">
        <f>MIN(B151,MAX(0,(1-LoanToCost)*$S$2-I150))</f>
      </c>
      <c r="I151">
        <f>I150+H151</f>
      </c>
      <c r="J151">
        <f>IF(A151&gt;$P$2,0,K150*$R$2)</f>
      </c>
      <c r="K151">
        <f>K150+B151-H151+J151</f>
      </c>
      <c r="L151">
        <f>B151-H151+J151</f>
      </c>
      <c r="M151">
        <f>-H151+IF(A151=$P$2,NetProceeds-$Q$2,0)</f>
      </c>
      <c r="N151">
        <f>-B151+IF(A151=$P$2,NetProceeds,0)</f>
      </c>
    </row>
    <row r="152" spans="1:14" x14ac:dyDescent="0.25">
      <c r="A152">
        <v>150</v>
      </c>
      <c r="B152">
        <f>IF(A152&gt;$P$2,0,IF(A152=0,LandCost,IF(A152&lt;=BuildMonths,(HardCosts+HardCosts*ContingencyPct)*IF(BuildMonths=1,1,SIN(PI()*(A152-0.5)/BuildMonths)^2*2/BuildMonths)+SoftCosts/BuildMonths,0)))</f>
      </c>
      <c r="C152">
        <f>C151+B152</f>
      </c>
      <c r="D152">
        <f>IF(A152&gt;=$P$2,0,D153+B153*(1+$R$2)^($P$2-A152-1))</f>
      </c>
      <c r="E152">
        <f>IF(A152&gt;$P$2,0,(1+$R$2)^($P$2-A152))</f>
      </c>
      <c r="F152">
        <f>IF(A152&gt;$P$2,0,(C152*E152+D152)/(LoanToCost+(1-LoanToCost)*E152))</f>
      </c>
      <c r="G152">
        <f>IF(A152&gt;$P$2,FALSE,AND((1-LoanToCost)*F152&gt;C151-$T$2,(1-LoanToCost)*F152&lt;=C152+$T$2))</f>
      </c>
      <c r="H152">
        <f>MIN(B152,MAX(0,(1-LoanToCost)*$S$2-I151))</f>
      </c>
      <c r="I152">
        <f>I151+H152</f>
      </c>
      <c r="J152">
        <f>IF(A152&gt;$P$2,0,K151*$R$2)</f>
      </c>
      <c r="K152">
        <f>K151+B152-H152+J152</f>
      </c>
      <c r="L152">
        <f>B152-H152+J152</f>
      </c>
      <c r="M152">
        <f>-H152+IF(A152=$P$2,NetProceeds-$Q$2,0)</f>
      </c>
      <c r="N152">
        <f>-B152+IF(A152=$P$2,NetProceeds,0)</f>
      </c>
    </row>
    <row r="153" spans="1:14" x14ac:dyDescent="0.25">
      <c r="A153">
        <v>151</v>
      </c>
      <c r="B153">
        <f>IF(A153&gt;$P$2,0,IF(A153=0,LandCost,IF(A153&lt;=BuildMonths,(HardCosts+HardCosts*ContingencyPct)*IF(BuildMonths=1,1,SIN(PI()*(A153-0.5)/BuildMonths)^2*2/BuildMonths)+SoftCosts/BuildMonths,0)))</f>
      </c>
      <c r="C153">
        <f>C152+B153</f>
      </c>
      <c r="D153">
        <f>IF(A153&gt;=$P$2,0,D154+B154*(1+$R$2)^($P$2-A153-1))</f>
      </c>
      <c r="E153">
        <f>IF(A153&gt;$P$2,0,(1+$R$2)^($P$2-A153))</f>
      </c>
      <c r="F153">
        <f>IF(A153&gt;$P$2,0,(C153*E153+D153)/(LoanToCost+(1-LoanToCost)*E153))</f>
      </c>
      <c r="G153">
        <f>IF(A153&gt;$P$2,FALSE,AND((1-LoanToCost)*F153&gt;C152-$T$2,(1-LoanToCost)*F153&lt;=C153+$T$2))</f>
      </c>
      <c r="H153">
        <f>MIN(B153,MAX(0,(1-LoanToCost)*$S$2-I152))</f>
      </c>
      <c r="I153">
        <f>I152+H153</f>
      </c>
      <c r="J153">
        <f>IF(A153&gt;$P$2,0,K152*$R$2)</f>
      </c>
      <c r="K153">
        <f>K152+B153-H153+J153</f>
      </c>
      <c r="L153">
        <f>B153-H153+J153</f>
      </c>
      <c r="M153">
        <f>-H153+IF(A153=$P$2,NetProceeds-$Q$2,0)</f>
      </c>
      <c r="N153">
        <f>-B153+IF(A153=$P$2,NetProceeds,0)</f>
      </c>
    </row>
    <row r="154" spans="1:14" x14ac:dyDescent="0.25">
      <c r="A154">
        <v>152</v>
      </c>
      <c r="B154">
        <f>IF(A154&gt;$P$2,0,IF(A154=0,LandCost,IF(A154&lt;=BuildMonths,(HardCosts+HardCosts*ContingencyPct)*IF(BuildMonths=1,1,SIN(PI()*(A154-0.5)/BuildMonths)^2*2/BuildMonths)+SoftCosts/BuildMonths,0)))</f>
      </c>
      <c r="C154">
        <f>C153+B154</f>
      </c>
      <c r="D154">
        <f>IF(A154&gt;=$P$2,0,D155+B155*(1+$R$2)^($P$2-A154-1))</f>
      </c>
      <c r="E154">
        <f>IF(A154&gt;$P$2,0,(1+$R$2)^($P$2-A154))</f>
      </c>
      <c r="F154">
        <f>IF(A154&gt;$P$2,0,(C154*E154+D154)/(LoanToCost+(1-LoanToCost)*E154))</f>
      </c>
      <c r="G154">
        <f>IF(A154&gt;$P$2,FALSE,AND((1-LoanToCost)*F154&gt;C153-$T$2,(1-LoanToCost)*F154&lt;=C154+$T$2))</f>
      </c>
      <c r="H154">
        <f>MIN(B154,MAX(0,(1-LoanToCost)*$S$2-I153))</f>
      </c>
      <c r="I154">
        <f>I153+H154</f>
      </c>
      <c r="J154">
        <f>IF(A154&gt;$P$2,0,K153*$R$2)</f>
      </c>
      <c r="K154">
        <f>K153+B154-H154+J154</f>
      </c>
      <c r="L154">
        <f>B154-H154+J154</f>
      </c>
      <c r="M154">
        <f>-H154+IF(A154=$P$2,NetProceeds-$Q$2,0)</f>
      </c>
      <c r="N154">
        <f>-B154+IF(A154=$P$2,NetProceeds,0)</f>
      </c>
    </row>
    <row r="155" spans="1:14" x14ac:dyDescent="0.25">
      <c r="A155">
        <v>153</v>
      </c>
      <c r="B155">
        <f>IF(A155&gt;$P$2,0,IF(A155=0,LandCost,IF(A155&lt;=BuildMonths,(HardCosts+HardCosts*ContingencyPct)*IF(BuildMonths=1,1,SIN(PI()*(A155-0.5)/BuildMonths)^2*2/BuildMonths)+SoftCosts/BuildMonths,0)))</f>
      </c>
      <c r="C155">
        <f>C154+B155</f>
      </c>
      <c r="D155">
        <f>IF(A155&gt;=$P$2,0,D156+B156*(1+$R$2)^($P$2-A155-1))</f>
      </c>
      <c r="E155">
        <f>IF(A155&gt;$P$2,0,(1+$R$2)^($P$2-A155))</f>
      </c>
      <c r="F155">
        <f>IF(A155&gt;$P$2,0,(C155*E155+D155)/(LoanToCost+(1-LoanToCost)*E155))</f>
      </c>
      <c r="G155">
        <f>IF(A155&gt;$P$2,FALSE,AND((1-LoanToCost)*F155&gt;C154-$T$2,(1-LoanToCost)*F155&lt;=C155+$T$2))</f>
      </c>
      <c r="H155">
        <f>MIN(B155,MAX(0,(1-LoanToCost)*$S$2-I154))</f>
      </c>
      <c r="I155">
        <f>I154+H155</f>
      </c>
      <c r="J155">
        <f>IF(A155&gt;$P$2,0,K154*$R$2)</f>
      </c>
      <c r="K155">
        <f>K154+B155-H155+J155</f>
      </c>
      <c r="L155">
        <f>B155-H155+J155</f>
      </c>
      <c r="M155">
        <f>-H155+IF(A155=$P$2,NetProceeds-$Q$2,0)</f>
      </c>
      <c r="N155">
        <f>-B155+IF(A155=$P$2,NetProceeds,0)</f>
      </c>
    </row>
    <row r="156" spans="1:14" x14ac:dyDescent="0.25">
      <c r="A156">
        <v>154</v>
      </c>
      <c r="B156">
        <f>IF(A156&gt;$P$2,0,IF(A156=0,LandCost,IF(A156&lt;=BuildMonths,(HardCosts+HardCosts*ContingencyPct)*IF(BuildMonths=1,1,SIN(PI()*(A156-0.5)/BuildMonths)^2*2/BuildMonths)+SoftCosts/BuildMonths,0)))</f>
      </c>
      <c r="C156">
        <f>C155+B156</f>
      </c>
      <c r="D156">
        <f>IF(A156&gt;=$P$2,0,D157+B157*(1+$R$2)^($P$2-A156-1))</f>
      </c>
      <c r="E156">
        <f>IF(A156&gt;$P$2,0,(1+$R$2)^($P$2-A156))</f>
      </c>
      <c r="F156">
        <f>IF(A156&gt;$P$2,0,(C156*E156+D156)/(LoanToCost+(1-LoanToCost)*E156))</f>
      </c>
      <c r="G156">
        <f>IF(A156&gt;$P$2,FALSE,AND((1-LoanToCost)*F156&gt;C155-$T$2,(1-LoanToCost)*F156&lt;=C156+$T$2))</f>
      </c>
      <c r="H156">
        <f>MIN(B156,MAX(0,(1-LoanToCost)*$S$2-I155))</f>
      </c>
      <c r="I156">
        <f>I155+H156</f>
      </c>
      <c r="J156">
        <f>IF(A156&gt;$P$2,0,K155*$R$2)</f>
      </c>
      <c r="K156">
        <f>K155+B156-H156+J156</f>
      </c>
      <c r="L156">
        <f>B156-H156+J156</f>
      </c>
      <c r="M156">
        <f>-H156+IF(A156=$P$2,NetProceeds-$Q$2,0)</f>
      </c>
      <c r="N156">
        <f>-B156+IF(A156=$P$2,NetProceeds,0)</f>
      </c>
    </row>
    <row r="157" spans="1:14" x14ac:dyDescent="0.25">
      <c r="A157">
        <v>155</v>
      </c>
      <c r="B157">
        <f>IF(A157&gt;$P$2,0,IF(A157=0,LandCost,IF(A157&lt;=BuildMonths,(HardCosts+HardCosts*ContingencyPct)*IF(BuildMonths=1,1,SIN(PI()*(A157-0.5)/BuildMonths)^2*2/BuildMonths)+SoftCosts/BuildMonths,0)))</f>
      </c>
      <c r="C157">
        <f>C156+B157</f>
      </c>
      <c r="D157">
        <f>IF(A157&gt;=$P$2,0,D158+B158*(1+$R$2)^($P$2-A157-1))</f>
      </c>
      <c r="E157">
        <f>IF(A157&gt;$P$2,0,(1+$R$2)^($P$2-A157))</f>
      </c>
      <c r="F157">
        <f>IF(A157&gt;$P$2,0,(C157*E157+D157)/(LoanToCost+(1-LoanToCost)*E157))</f>
      </c>
      <c r="G157">
        <f>IF(A157&gt;$P$2,FALSE,AND((1-LoanToCost)*F157&gt;C156-$T$2,(1-LoanToCost)*F157&lt;=C157+$T$2))</f>
      </c>
      <c r="H157">
        <f>MIN(B157,MAX(0,(1-LoanToCost)*$S$2-I156))</f>
      </c>
      <c r="I157">
        <f>I156+H157</f>
      </c>
      <c r="J157">
        <f>IF(A157&gt;$P$2,0,K156*$R$2)</f>
      </c>
      <c r="K157">
        <f>K156+B157-H157+J157</f>
      </c>
      <c r="L157">
        <f>B157-H157+J157</f>
      </c>
      <c r="M157">
        <f>-H157+IF(A157=$P$2,NetProceeds-$Q$2,0)</f>
      </c>
      <c r="N157">
        <f>-B157+IF(A157=$P$2,NetProceeds,0)</f>
      </c>
    </row>
    <row r="158" spans="1:14" x14ac:dyDescent="0.25">
      <c r="A158">
        <v>156</v>
      </c>
      <c r="B158">
        <f>IF(A158&gt;$P$2,0,IF(A158=0,LandCost,IF(A158&lt;=BuildMonths,(HardCosts+HardCosts*ContingencyPct)*IF(BuildMonths=1,1,SIN(PI()*(A158-0.5)/BuildMonths)^2*2/BuildMonths)+SoftCosts/BuildMonths,0)))</f>
      </c>
      <c r="C158">
        <f>C157+B158</f>
      </c>
      <c r="D158">
        <f>IF(A158&gt;=$P$2,0,D159+B159*(1+$R$2)^($P$2-A158-1))</f>
      </c>
      <c r="E158">
        <f>IF(A158&gt;$P$2,0,(1+$R$2)^($P$2-A158))</f>
      </c>
      <c r="F158">
        <f>IF(A158&gt;$P$2,0,(C158*E158+D158)/(LoanToCost+(1-LoanToCost)*E158))</f>
      </c>
      <c r="G158">
        <f>IF(A158&gt;$P$2,FALSE,AND((1-LoanToCost)*F158&gt;C157-$T$2,(1-LoanToCost)*F158&lt;=C158+$T$2))</f>
      </c>
      <c r="H158">
        <f>MIN(B158,MAX(0,(1-LoanToCost)*$S$2-I157))</f>
      </c>
      <c r="I158">
        <f>I157+H158</f>
      </c>
      <c r="J158">
        <f>IF(A158&gt;$P$2,0,K157*$R$2)</f>
      </c>
      <c r="K158">
        <f>K157+B158-H158+J158</f>
      </c>
      <c r="L158">
        <f>B158-H158+J158</f>
      </c>
      <c r="M158">
        <f>-H158+IF(A158=$P$2,NetProceeds-$Q$2,0)</f>
      </c>
      <c r="N158">
        <f>-B158+IF(A158=$P$2,NetProceeds,0)</f>
      </c>
    </row>
    <row r="159" spans="1:14" x14ac:dyDescent="0.25">
      <c r="A159">
        <v>157</v>
      </c>
      <c r="B159">
        <f>IF(A159&gt;$P$2,0,IF(A159=0,LandCost,IF(A159&lt;=BuildMonths,(HardCosts+HardCosts*ContingencyPct)*IF(BuildMonths=1,1,SIN(PI()*(A159-0.5)/BuildMonths)^2*2/BuildMonths)+SoftCosts/BuildMonths,0)))</f>
      </c>
      <c r="C159">
        <f>C158+B159</f>
      </c>
      <c r="D159">
        <f>IF(A159&gt;=$P$2,0,D160+B160*(1+$R$2)^($P$2-A159-1))</f>
      </c>
      <c r="E159">
        <f>IF(A159&gt;$P$2,0,(1+$R$2)^($P$2-A159))</f>
      </c>
      <c r="F159">
        <f>IF(A159&gt;$P$2,0,(C159*E159+D159)/(LoanToCost+(1-LoanToCost)*E159))</f>
      </c>
      <c r="G159">
        <f>IF(A159&gt;$P$2,FALSE,AND((1-LoanToCost)*F159&gt;C158-$T$2,(1-LoanToCost)*F159&lt;=C159+$T$2))</f>
      </c>
      <c r="H159">
        <f>MIN(B159,MAX(0,(1-LoanToCost)*$S$2-I158))</f>
      </c>
      <c r="I159">
        <f>I158+H159</f>
      </c>
      <c r="J159">
        <f>IF(A159&gt;$P$2,0,K158*$R$2)</f>
      </c>
      <c r="K159">
        <f>K158+B159-H159+J159</f>
      </c>
      <c r="L159">
        <f>B159-H159+J159</f>
      </c>
      <c r="M159">
        <f>-H159+IF(A159=$P$2,NetProceeds-$Q$2,0)</f>
      </c>
      <c r="N159">
        <f>-B159+IF(A159=$P$2,NetProceeds,0)</f>
      </c>
    </row>
    <row r="160" spans="1:14" x14ac:dyDescent="0.25">
      <c r="A160">
        <v>158</v>
      </c>
      <c r="B160">
        <f>IF(A160&gt;$P$2,0,IF(A160=0,LandCost,IF(A160&lt;=BuildMonths,(HardCosts+HardCosts*ContingencyPct)*IF(BuildMonths=1,1,SIN(PI()*(A160-0.5)/BuildMonths)^2*2/BuildMonths)+SoftCosts/BuildMonths,0)))</f>
      </c>
      <c r="C160">
        <f>C159+B160</f>
      </c>
      <c r="D160">
        <f>IF(A160&gt;=$P$2,0,D161+B161*(1+$R$2)^($P$2-A160-1))</f>
      </c>
      <c r="E160">
        <f>IF(A160&gt;$P$2,0,(1+$R$2)^($P$2-A160))</f>
      </c>
      <c r="F160">
        <f>IF(A160&gt;$P$2,0,(C160*E160+D160)/(LoanToCost+(1-LoanToCost)*E160))</f>
      </c>
      <c r="G160">
        <f>IF(A160&gt;$P$2,FALSE,AND((1-LoanToCost)*F160&gt;C159-$T$2,(1-LoanToCost)*F160&lt;=C160+$T$2))</f>
      </c>
      <c r="H160">
        <f>MIN(B160,MAX(0,(1-LoanToCost)*$S$2-I159))</f>
      </c>
      <c r="I160">
        <f>I159+H160</f>
      </c>
      <c r="J160">
        <f>IF(A160&gt;$P$2,0,K159*$R$2)</f>
      </c>
      <c r="K160">
        <f>K159+B160-H160+J160</f>
      </c>
      <c r="L160">
        <f>B160-H160+J160</f>
      </c>
      <c r="M160">
        <f>-H160+IF(A160=$P$2,NetProceeds-$Q$2,0)</f>
      </c>
      <c r="N160">
        <f>-B160+IF(A160=$P$2,NetProceeds,0)</f>
      </c>
    </row>
    <row r="161" spans="1:14" x14ac:dyDescent="0.25">
      <c r="A161">
        <v>159</v>
      </c>
      <c r="B161">
        <f>IF(A161&gt;$P$2,0,IF(A161=0,LandCost,IF(A161&lt;=BuildMonths,(HardCosts+HardCosts*ContingencyPct)*IF(BuildMonths=1,1,SIN(PI()*(A161-0.5)/BuildMonths)^2*2/BuildMonths)+SoftCosts/BuildMonths,0)))</f>
      </c>
      <c r="C161">
        <f>C160+B161</f>
      </c>
      <c r="D161">
        <f>IF(A161&gt;=$P$2,0,D162+B162*(1+$R$2)^($P$2-A161-1))</f>
      </c>
      <c r="E161">
        <f>IF(A161&gt;$P$2,0,(1+$R$2)^($P$2-A161))</f>
      </c>
      <c r="F161">
        <f>IF(A161&gt;$P$2,0,(C161*E161+D161)/(LoanToCost+(1-LoanToCost)*E161))</f>
      </c>
      <c r="G161">
        <f>IF(A161&gt;$P$2,FALSE,AND((1-LoanToCost)*F161&gt;C160-$T$2,(1-LoanToCost)*F161&lt;=C161+$T$2))</f>
      </c>
      <c r="H161">
        <f>MIN(B161,MAX(0,(1-LoanToCost)*$S$2-I160))</f>
      </c>
      <c r="I161">
        <f>I160+H161</f>
      </c>
      <c r="J161">
        <f>IF(A161&gt;$P$2,0,K160*$R$2)</f>
      </c>
      <c r="K161">
        <f>K160+B161-H161+J161</f>
      </c>
      <c r="L161">
        <f>B161-H161+J161</f>
      </c>
      <c r="M161">
        <f>-H161+IF(A161=$P$2,NetProceeds-$Q$2,0)</f>
      </c>
      <c r="N161">
        <f>-B161+IF(A161=$P$2,NetProceeds,0)</f>
      </c>
    </row>
    <row r="162" spans="1:14" x14ac:dyDescent="0.25">
      <c r="A162">
        <v>160</v>
      </c>
      <c r="B162">
        <f>IF(A162&gt;$P$2,0,IF(A162=0,LandCost,IF(A162&lt;=BuildMonths,(HardCosts+HardCosts*ContingencyPct)*IF(BuildMonths=1,1,SIN(PI()*(A162-0.5)/BuildMonths)^2*2/BuildMonths)+SoftCosts/BuildMonths,0)))</f>
      </c>
      <c r="C162">
        <f>C161+B162</f>
      </c>
      <c r="D162">
        <f>IF(A162&gt;=$P$2,0,D163+B163*(1+$R$2)^($P$2-A162-1))</f>
      </c>
      <c r="E162">
        <f>IF(A162&gt;$P$2,0,(1+$R$2)^($P$2-A162))</f>
      </c>
      <c r="F162">
        <f>IF(A162&gt;$P$2,0,(C162*E162+D162)/(LoanToCost+(1-LoanToCost)*E162))</f>
      </c>
      <c r="G162">
        <f>IF(A162&gt;$P$2,FALSE,AND((1-LoanToCost)*F162&gt;C161-$T$2,(1-LoanToCost)*F162&lt;=C162+$T$2))</f>
      </c>
      <c r="H162">
        <f>MIN(B162,MAX(0,(1-LoanToCost)*$S$2-I161))</f>
      </c>
      <c r="I162">
        <f>I161+H162</f>
      </c>
      <c r="J162">
        <f>IF(A162&gt;$P$2,0,K161*$R$2)</f>
      </c>
      <c r="K162">
        <f>K161+B162-H162+J162</f>
      </c>
      <c r="L162">
        <f>B162-H162+J162</f>
      </c>
      <c r="M162">
        <f>-H162+IF(A162=$P$2,NetProceeds-$Q$2,0)</f>
      </c>
      <c r="N162">
        <f>-B162+IF(A162=$P$2,NetProceeds,0)</f>
      </c>
    </row>
    <row r="163" spans="1:14" x14ac:dyDescent="0.25">
      <c r="A163">
        <v>161</v>
      </c>
      <c r="B163">
        <f>IF(A163&gt;$P$2,0,IF(A163=0,LandCost,IF(A163&lt;=BuildMonths,(HardCosts+HardCosts*ContingencyPct)*IF(BuildMonths=1,1,SIN(PI()*(A163-0.5)/BuildMonths)^2*2/BuildMonths)+SoftCosts/BuildMonths,0)))</f>
      </c>
      <c r="C163">
        <f>C162+B163</f>
      </c>
      <c r="D163">
        <f>IF(A163&gt;=$P$2,0,D164+B164*(1+$R$2)^($P$2-A163-1))</f>
      </c>
      <c r="E163">
        <f>IF(A163&gt;$P$2,0,(1+$R$2)^($P$2-A163))</f>
      </c>
      <c r="F163">
        <f>IF(A163&gt;$P$2,0,(C163*E163+D163)/(LoanToCost+(1-LoanToCost)*E163))</f>
      </c>
      <c r="G163">
        <f>IF(A163&gt;$P$2,FALSE,AND((1-LoanToCost)*F163&gt;C162-$T$2,(1-LoanToCost)*F163&lt;=C163+$T$2))</f>
      </c>
      <c r="H163">
        <f>MIN(B163,MAX(0,(1-LoanToCost)*$S$2-I162))</f>
      </c>
      <c r="I163">
        <f>I162+H163</f>
      </c>
      <c r="J163">
        <f>IF(A163&gt;$P$2,0,K162*$R$2)</f>
      </c>
      <c r="K163">
        <f>K162+B163-H163+J163</f>
      </c>
      <c r="L163">
        <f>B163-H163+J163</f>
      </c>
      <c r="M163">
        <f>-H163+IF(A163=$P$2,NetProceeds-$Q$2,0)</f>
      </c>
      <c r="N163">
        <f>-B163+IF(A163=$P$2,NetProceeds,0)</f>
      </c>
    </row>
    <row r="164" spans="1:14" x14ac:dyDescent="0.25">
      <c r="A164">
        <v>162</v>
      </c>
      <c r="B164">
        <f>IF(A164&gt;$P$2,0,IF(A164=0,LandCost,IF(A164&lt;=BuildMonths,(HardCosts+HardCosts*ContingencyPct)*IF(BuildMonths=1,1,SIN(PI()*(A164-0.5)/BuildMonths)^2*2/BuildMonths)+SoftCosts/BuildMonths,0)))</f>
      </c>
      <c r="C164">
        <f>C163+B164</f>
      </c>
      <c r="D164">
        <f>IF(A164&gt;=$P$2,0,D165+B165*(1+$R$2)^($P$2-A164-1))</f>
      </c>
      <c r="E164">
        <f>IF(A164&gt;$P$2,0,(1+$R$2)^($P$2-A164))</f>
      </c>
      <c r="F164">
        <f>IF(A164&gt;$P$2,0,(C164*E164+D164)/(LoanToCost+(1-LoanToCost)*E164))</f>
      </c>
      <c r="G164">
        <f>IF(A164&gt;$P$2,FALSE,AND((1-LoanToCost)*F164&gt;C163-$T$2,(1-LoanToCost)*F164&lt;=C164+$T$2))</f>
      </c>
      <c r="H164">
        <f>MIN(B164,MAX(0,(1-LoanToCost)*$S$2-I163))</f>
      </c>
      <c r="I164">
        <f>I163+H164</f>
      </c>
      <c r="J164">
        <f>IF(A164&gt;$P$2,0,K163*$R$2)</f>
      </c>
      <c r="K164">
        <f>K163+B164-H164+J164</f>
      </c>
      <c r="L164">
        <f>B164-H164+J164</f>
      </c>
      <c r="M164">
        <f>-H164+IF(A164=$P$2,NetProceeds-$Q$2,0)</f>
      </c>
      <c r="N164">
        <f>-B164+IF(A164=$P$2,NetProceeds,0)</f>
      </c>
    </row>
    <row r="165" spans="1:14" x14ac:dyDescent="0.25">
      <c r="A165">
        <v>163</v>
      </c>
      <c r="B165">
        <f>IF(A165&gt;$P$2,0,IF(A165=0,LandCost,IF(A165&lt;=BuildMonths,(HardCosts+HardCosts*ContingencyPct)*IF(BuildMonths=1,1,SIN(PI()*(A165-0.5)/BuildMonths)^2*2/BuildMonths)+SoftCosts/BuildMonths,0)))</f>
      </c>
      <c r="C165">
        <f>C164+B165</f>
      </c>
      <c r="D165">
        <f>IF(A165&gt;=$P$2,0,D166+B166*(1+$R$2)^($P$2-A165-1))</f>
      </c>
      <c r="E165">
        <f>IF(A165&gt;$P$2,0,(1+$R$2)^($P$2-A165))</f>
      </c>
      <c r="F165">
        <f>IF(A165&gt;$P$2,0,(C165*E165+D165)/(LoanToCost+(1-LoanToCost)*E165))</f>
      </c>
      <c r="G165">
        <f>IF(A165&gt;$P$2,FALSE,AND((1-LoanToCost)*F165&gt;C164-$T$2,(1-LoanToCost)*F165&lt;=C165+$T$2))</f>
      </c>
      <c r="H165">
        <f>MIN(B165,MAX(0,(1-LoanToCost)*$S$2-I164))</f>
      </c>
      <c r="I165">
        <f>I164+H165</f>
      </c>
      <c r="J165">
        <f>IF(A165&gt;$P$2,0,K164*$R$2)</f>
      </c>
      <c r="K165">
        <f>K164+B165-H165+J165</f>
      </c>
      <c r="L165">
        <f>B165-H165+J165</f>
      </c>
      <c r="M165">
        <f>-H165+IF(A165=$P$2,NetProceeds-$Q$2,0)</f>
      </c>
      <c r="N165">
        <f>-B165+IF(A165=$P$2,NetProceeds,0)</f>
      </c>
    </row>
    <row r="166" spans="1:14" x14ac:dyDescent="0.25">
      <c r="A166">
        <v>164</v>
      </c>
      <c r="B166">
        <f>IF(A166&gt;$P$2,0,IF(A166=0,LandCost,IF(A166&lt;=BuildMonths,(HardCosts+HardCosts*ContingencyPct)*IF(BuildMonths=1,1,SIN(PI()*(A166-0.5)/BuildMonths)^2*2/BuildMonths)+SoftCosts/BuildMonths,0)))</f>
      </c>
      <c r="C166">
        <f>C165+B166</f>
      </c>
      <c r="D166">
        <f>IF(A166&gt;=$P$2,0,D167+B167*(1+$R$2)^($P$2-A166-1))</f>
      </c>
      <c r="E166">
        <f>IF(A166&gt;$P$2,0,(1+$R$2)^($P$2-A166))</f>
      </c>
      <c r="F166">
        <f>IF(A166&gt;$P$2,0,(C166*E166+D166)/(LoanToCost+(1-LoanToCost)*E166))</f>
      </c>
      <c r="G166">
        <f>IF(A166&gt;$P$2,FALSE,AND((1-LoanToCost)*F166&gt;C165-$T$2,(1-LoanToCost)*F166&lt;=C166+$T$2))</f>
      </c>
      <c r="H166">
        <f>MIN(B166,MAX(0,(1-LoanToCost)*$S$2-I165))</f>
      </c>
      <c r="I166">
        <f>I165+H166</f>
      </c>
      <c r="J166">
        <f>IF(A166&gt;$P$2,0,K165*$R$2)</f>
      </c>
      <c r="K166">
        <f>K165+B166-H166+J166</f>
      </c>
      <c r="L166">
        <f>B166-H166+J166</f>
      </c>
      <c r="M166">
        <f>-H166+IF(A166=$P$2,NetProceeds-$Q$2,0)</f>
      </c>
      <c r="N166">
        <f>-B166+IF(A166=$P$2,NetProceeds,0)</f>
      </c>
    </row>
    <row r="167" spans="1:14" x14ac:dyDescent="0.25">
      <c r="A167">
        <v>165</v>
      </c>
      <c r="B167">
        <f>IF(A167&gt;$P$2,0,IF(A167=0,LandCost,IF(A167&lt;=BuildMonths,(HardCosts+HardCosts*ContingencyPct)*IF(BuildMonths=1,1,SIN(PI()*(A167-0.5)/BuildMonths)^2*2/BuildMonths)+SoftCosts/BuildMonths,0)))</f>
      </c>
      <c r="C167">
        <f>C166+B167</f>
      </c>
      <c r="D167">
        <f>IF(A167&gt;=$P$2,0,D168+B168*(1+$R$2)^($P$2-A167-1))</f>
      </c>
      <c r="E167">
        <f>IF(A167&gt;$P$2,0,(1+$R$2)^($P$2-A167))</f>
      </c>
      <c r="F167">
        <f>IF(A167&gt;$P$2,0,(C167*E167+D167)/(LoanToCost+(1-LoanToCost)*E167))</f>
      </c>
      <c r="G167">
        <f>IF(A167&gt;$P$2,FALSE,AND((1-LoanToCost)*F167&gt;C166-$T$2,(1-LoanToCost)*F167&lt;=C167+$T$2))</f>
      </c>
      <c r="H167">
        <f>MIN(B167,MAX(0,(1-LoanToCost)*$S$2-I166))</f>
      </c>
      <c r="I167">
        <f>I166+H167</f>
      </c>
      <c r="J167">
        <f>IF(A167&gt;$P$2,0,K166*$R$2)</f>
      </c>
      <c r="K167">
        <f>K166+B167-H167+J167</f>
      </c>
      <c r="L167">
        <f>B167-H167+J167</f>
      </c>
      <c r="M167">
        <f>-H167+IF(A167=$P$2,NetProceeds-$Q$2,0)</f>
      </c>
      <c r="N167">
        <f>-B167+IF(A167=$P$2,NetProceeds,0)</f>
      </c>
    </row>
    <row r="168" spans="1:14" x14ac:dyDescent="0.25">
      <c r="A168">
        <v>166</v>
      </c>
      <c r="B168">
        <f>IF(A168&gt;$P$2,0,IF(A168=0,LandCost,IF(A168&lt;=BuildMonths,(HardCosts+HardCosts*ContingencyPct)*IF(BuildMonths=1,1,SIN(PI()*(A168-0.5)/BuildMonths)^2*2/BuildMonths)+SoftCosts/BuildMonths,0)))</f>
      </c>
      <c r="C168">
        <f>C167+B168</f>
      </c>
      <c r="D168">
        <f>IF(A168&gt;=$P$2,0,D169+B169*(1+$R$2)^($P$2-A168-1))</f>
      </c>
      <c r="E168">
        <f>IF(A168&gt;$P$2,0,(1+$R$2)^($P$2-A168))</f>
      </c>
      <c r="F168">
        <f>IF(A168&gt;$P$2,0,(C168*E168+D168)/(LoanToCost+(1-LoanToCost)*E168))</f>
      </c>
      <c r="G168">
        <f>IF(A168&gt;$P$2,FALSE,AND((1-LoanToCost)*F168&gt;C167-$T$2,(1-LoanToCost)*F168&lt;=C168+$T$2))</f>
      </c>
      <c r="H168">
        <f>MIN(B168,MAX(0,(1-LoanToCost)*$S$2-I167))</f>
      </c>
      <c r="I168">
        <f>I167+H168</f>
      </c>
      <c r="J168">
        <f>IF(A168&gt;$P$2,0,K167*$R$2)</f>
      </c>
      <c r="K168">
        <f>K167+B168-H168+J168</f>
      </c>
      <c r="L168">
        <f>B168-H168+J168</f>
      </c>
      <c r="M168">
        <f>-H168+IF(A168=$P$2,NetProceeds-$Q$2,0)</f>
      </c>
      <c r="N168">
        <f>-B168+IF(A168=$P$2,NetProceeds,0)</f>
      </c>
    </row>
    <row r="169" spans="1:14" x14ac:dyDescent="0.25">
      <c r="A169">
        <v>167</v>
      </c>
      <c r="B169">
        <f>IF(A169&gt;$P$2,0,IF(A169=0,LandCost,IF(A169&lt;=BuildMonths,(HardCosts+HardCosts*ContingencyPct)*IF(BuildMonths=1,1,SIN(PI()*(A169-0.5)/BuildMonths)^2*2/BuildMonths)+SoftCosts/BuildMonths,0)))</f>
      </c>
      <c r="C169">
        <f>C168+B169</f>
      </c>
      <c r="D169">
        <f>IF(A169&gt;=$P$2,0,D170+B170*(1+$R$2)^($P$2-A169-1))</f>
      </c>
      <c r="E169">
        <f>IF(A169&gt;$P$2,0,(1+$R$2)^($P$2-A169))</f>
      </c>
      <c r="F169">
        <f>IF(A169&gt;$P$2,0,(C169*E169+D169)/(LoanToCost+(1-LoanToCost)*E169))</f>
      </c>
      <c r="G169">
        <f>IF(A169&gt;$P$2,FALSE,AND((1-LoanToCost)*F169&gt;C168-$T$2,(1-LoanToCost)*F169&lt;=C169+$T$2))</f>
      </c>
      <c r="H169">
        <f>MIN(B169,MAX(0,(1-LoanToCost)*$S$2-I168))</f>
      </c>
      <c r="I169">
        <f>I168+H169</f>
      </c>
      <c r="J169">
        <f>IF(A169&gt;$P$2,0,K168*$R$2)</f>
      </c>
      <c r="K169">
        <f>K168+B169-H169+J169</f>
      </c>
      <c r="L169">
        <f>B169-H169+J169</f>
      </c>
      <c r="M169">
        <f>-H169+IF(A169=$P$2,NetProceeds-$Q$2,0)</f>
      </c>
      <c r="N169">
        <f>-B169+IF(A169=$P$2,NetProceeds,0)</f>
      </c>
    </row>
    <row r="170" spans="1:14" x14ac:dyDescent="0.25">
      <c r="A170">
        <v>168</v>
      </c>
      <c r="B170">
        <f>IF(A170&gt;$P$2,0,IF(A170=0,LandCost,IF(A170&lt;=BuildMonths,(HardCosts+HardCosts*ContingencyPct)*IF(BuildMonths=1,1,SIN(PI()*(A170-0.5)/BuildMonths)^2*2/BuildMonths)+SoftCosts/BuildMonths,0)))</f>
      </c>
      <c r="C170">
        <f>C169+B170</f>
      </c>
      <c r="D170">
        <f>IF(A170&gt;=$P$2,0,D171+B171*(1+$R$2)^($P$2-A170-1))</f>
      </c>
      <c r="E170">
        <f>IF(A170&gt;$P$2,0,(1+$R$2)^($P$2-A170))</f>
      </c>
      <c r="F170">
        <f>IF(A170&gt;$P$2,0,(C170*E170+D170)/(LoanToCost+(1-LoanToCost)*E170))</f>
      </c>
      <c r="G170">
        <f>IF(A170&gt;$P$2,FALSE,AND((1-LoanToCost)*F170&gt;C169-$T$2,(1-LoanToCost)*F170&lt;=C170+$T$2))</f>
      </c>
      <c r="H170">
        <f>MIN(B170,MAX(0,(1-LoanToCost)*$S$2-I169))</f>
      </c>
      <c r="I170">
        <f>I169+H170</f>
      </c>
      <c r="J170">
        <f>IF(A170&gt;$P$2,0,K169*$R$2)</f>
      </c>
      <c r="K170">
        <f>K169+B170-H170+J170</f>
      </c>
      <c r="L170">
        <f>B170-H170+J170</f>
      </c>
      <c r="M170">
        <f>-H170+IF(A170=$P$2,NetProceeds-$Q$2,0)</f>
      </c>
      <c r="N170">
        <f>-B170+IF(A170=$P$2,NetProceeds,0)</f>
      </c>
    </row>
    <row r="171" spans="1:14" x14ac:dyDescent="0.25">
      <c r="A171">
        <v>169</v>
      </c>
      <c r="B171">
        <f>IF(A171&gt;$P$2,0,IF(A171=0,LandCost,IF(A171&lt;=BuildMonths,(HardCosts+HardCosts*ContingencyPct)*IF(BuildMonths=1,1,SIN(PI()*(A171-0.5)/BuildMonths)^2*2/BuildMonths)+SoftCosts/BuildMonths,0)))</f>
      </c>
      <c r="C171">
        <f>C170+B171</f>
      </c>
      <c r="D171">
        <f>IF(A171&gt;=$P$2,0,D172+B172*(1+$R$2)^($P$2-A171-1))</f>
      </c>
      <c r="E171">
        <f>IF(A171&gt;$P$2,0,(1+$R$2)^($P$2-A171))</f>
      </c>
      <c r="F171">
        <f>IF(A171&gt;$P$2,0,(C171*E171+D171)/(LoanToCost+(1-LoanToCost)*E171))</f>
      </c>
      <c r="G171">
        <f>IF(A171&gt;$P$2,FALSE,AND((1-LoanToCost)*F171&gt;C170-$T$2,(1-LoanToCost)*F171&lt;=C171+$T$2))</f>
      </c>
      <c r="H171">
        <f>MIN(B171,MAX(0,(1-LoanToCost)*$S$2-I170))</f>
      </c>
      <c r="I171">
        <f>I170+H171</f>
      </c>
      <c r="J171">
        <f>IF(A171&gt;$P$2,0,K170*$R$2)</f>
      </c>
      <c r="K171">
        <f>K170+B171-H171+J171</f>
      </c>
      <c r="L171">
        <f>B171-H171+J171</f>
      </c>
      <c r="M171">
        <f>-H171+IF(A171=$P$2,NetProceeds-$Q$2,0)</f>
      </c>
      <c r="N171">
        <f>-B171+IF(A171=$P$2,NetProceeds,0)</f>
      </c>
    </row>
    <row r="172" spans="1:14" x14ac:dyDescent="0.25">
      <c r="A172">
        <v>170</v>
      </c>
      <c r="B172">
        <f>IF(A172&gt;$P$2,0,IF(A172=0,LandCost,IF(A172&lt;=BuildMonths,(HardCosts+HardCosts*ContingencyPct)*IF(BuildMonths=1,1,SIN(PI()*(A172-0.5)/BuildMonths)^2*2/BuildMonths)+SoftCosts/BuildMonths,0)))</f>
      </c>
      <c r="C172">
        <f>C171+B172</f>
      </c>
      <c r="D172">
        <f>IF(A172&gt;=$P$2,0,D173+B173*(1+$R$2)^($P$2-A172-1))</f>
      </c>
      <c r="E172">
        <f>IF(A172&gt;$P$2,0,(1+$R$2)^($P$2-A172))</f>
      </c>
      <c r="F172">
        <f>IF(A172&gt;$P$2,0,(C172*E172+D172)/(LoanToCost+(1-LoanToCost)*E172))</f>
      </c>
      <c r="G172">
        <f>IF(A172&gt;$P$2,FALSE,AND((1-LoanToCost)*F172&gt;C171-$T$2,(1-LoanToCost)*F172&lt;=C172+$T$2))</f>
      </c>
      <c r="H172">
        <f>MIN(B172,MAX(0,(1-LoanToCost)*$S$2-I171))</f>
      </c>
      <c r="I172">
        <f>I171+H172</f>
      </c>
      <c r="J172">
        <f>IF(A172&gt;$P$2,0,K171*$R$2)</f>
      </c>
      <c r="K172">
        <f>K171+B172-H172+J172</f>
      </c>
      <c r="L172">
        <f>B172-H172+J172</f>
      </c>
      <c r="M172">
        <f>-H172+IF(A172=$P$2,NetProceeds-$Q$2,0)</f>
      </c>
      <c r="N172">
        <f>-B172+IF(A172=$P$2,NetProceeds,0)</f>
      </c>
    </row>
    <row r="173" spans="1:14" x14ac:dyDescent="0.25">
      <c r="A173">
        <v>171</v>
      </c>
      <c r="B173">
        <f>IF(A173&gt;$P$2,0,IF(A173=0,LandCost,IF(A173&lt;=BuildMonths,(HardCosts+HardCosts*ContingencyPct)*IF(BuildMonths=1,1,SIN(PI()*(A173-0.5)/BuildMonths)^2*2/BuildMonths)+SoftCosts/BuildMonths,0)))</f>
      </c>
      <c r="C173">
        <f>C172+B173</f>
      </c>
      <c r="D173">
        <f>IF(A173&gt;=$P$2,0,D174+B174*(1+$R$2)^($P$2-A173-1))</f>
      </c>
      <c r="E173">
        <f>IF(A173&gt;$P$2,0,(1+$R$2)^($P$2-A173))</f>
      </c>
      <c r="F173">
        <f>IF(A173&gt;$P$2,0,(C173*E173+D173)/(LoanToCost+(1-LoanToCost)*E173))</f>
      </c>
      <c r="G173">
        <f>IF(A173&gt;$P$2,FALSE,AND((1-LoanToCost)*F173&gt;C172-$T$2,(1-LoanToCost)*F173&lt;=C173+$T$2))</f>
      </c>
      <c r="H173">
        <f>MIN(B173,MAX(0,(1-LoanToCost)*$S$2-I172))</f>
      </c>
      <c r="I173">
        <f>I172+H173</f>
      </c>
      <c r="J173">
        <f>IF(A173&gt;$P$2,0,K172*$R$2)</f>
      </c>
      <c r="K173">
        <f>K172+B173-H173+J173</f>
      </c>
      <c r="L173">
        <f>B173-H173+J173</f>
      </c>
      <c r="M173">
        <f>-H173+IF(A173=$P$2,NetProceeds-$Q$2,0)</f>
      </c>
      <c r="N173">
        <f>-B173+IF(A173=$P$2,NetProceeds,0)</f>
      </c>
    </row>
    <row r="174" spans="1:14" x14ac:dyDescent="0.25">
      <c r="A174">
        <v>172</v>
      </c>
      <c r="B174">
        <f>IF(A174&gt;$P$2,0,IF(A174=0,LandCost,IF(A174&lt;=BuildMonths,(HardCosts+HardCosts*ContingencyPct)*IF(BuildMonths=1,1,SIN(PI()*(A174-0.5)/BuildMonths)^2*2/BuildMonths)+SoftCosts/BuildMonths,0)))</f>
      </c>
      <c r="C174">
        <f>C173+B174</f>
      </c>
      <c r="D174">
        <f>IF(A174&gt;=$P$2,0,D175+B175*(1+$R$2)^($P$2-A174-1))</f>
      </c>
      <c r="E174">
        <f>IF(A174&gt;$P$2,0,(1+$R$2)^($P$2-A174))</f>
      </c>
      <c r="F174">
        <f>IF(A174&gt;$P$2,0,(C174*E174+D174)/(LoanToCost+(1-LoanToCost)*E174))</f>
      </c>
      <c r="G174">
        <f>IF(A174&gt;$P$2,FALSE,AND((1-LoanToCost)*F174&gt;C173-$T$2,(1-LoanToCost)*F174&lt;=C174+$T$2))</f>
      </c>
      <c r="H174">
        <f>MIN(B174,MAX(0,(1-LoanToCost)*$S$2-I173))</f>
      </c>
      <c r="I174">
        <f>I173+H174</f>
      </c>
      <c r="J174">
        <f>IF(A174&gt;$P$2,0,K173*$R$2)</f>
      </c>
      <c r="K174">
        <f>K173+B174-H174+J174</f>
      </c>
      <c r="L174">
        <f>B174-H174+J174</f>
      </c>
      <c r="M174">
        <f>-H174+IF(A174=$P$2,NetProceeds-$Q$2,0)</f>
      </c>
      <c r="N174">
        <f>-B174+IF(A174=$P$2,NetProceeds,0)</f>
      </c>
    </row>
    <row r="175" spans="1:14" x14ac:dyDescent="0.25">
      <c r="A175">
        <v>173</v>
      </c>
      <c r="B175">
        <f>IF(A175&gt;$P$2,0,IF(A175=0,LandCost,IF(A175&lt;=BuildMonths,(HardCosts+HardCosts*ContingencyPct)*IF(BuildMonths=1,1,SIN(PI()*(A175-0.5)/BuildMonths)^2*2/BuildMonths)+SoftCosts/BuildMonths,0)))</f>
      </c>
      <c r="C175">
        <f>C174+B175</f>
      </c>
      <c r="D175">
        <f>IF(A175&gt;=$P$2,0,D176+B176*(1+$R$2)^($P$2-A175-1))</f>
      </c>
      <c r="E175">
        <f>IF(A175&gt;$P$2,0,(1+$R$2)^($P$2-A175))</f>
      </c>
      <c r="F175">
        <f>IF(A175&gt;$P$2,0,(C175*E175+D175)/(LoanToCost+(1-LoanToCost)*E175))</f>
      </c>
      <c r="G175">
        <f>IF(A175&gt;$P$2,FALSE,AND((1-LoanToCost)*F175&gt;C174-$T$2,(1-LoanToCost)*F175&lt;=C175+$T$2))</f>
      </c>
      <c r="H175">
        <f>MIN(B175,MAX(0,(1-LoanToCost)*$S$2-I174))</f>
      </c>
      <c r="I175">
        <f>I174+H175</f>
      </c>
      <c r="J175">
        <f>IF(A175&gt;$P$2,0,K174*$R$2)</f>
      </c>
      <c r="K175">
        <f>K174+B175-H175+J175</f>
      </c>
      <c r="L175">
        <f>B175-H175+J175</f>
      </c>
      <c r="M175">
        <f>-H175+IF(A175=$P$2,NetProceeds-$Q$2,0)</f>
      </c>
      <c r="N175">
        <f>-B175+IF(A175=$P$2,NetProceeds,0)</f>
      </c>
    </row>
    <row r="176" spans="1:14" x14ac:dyDescent="0.25">
      <c r="A176">
        <v>174</v>
      </c>
      <c r="B176">
        <f>IF(A176&gt;$P$2,0,IF(A176=0,LandCost,IF(A176&lt;=BuildMonths,(HardCosts+HardCosts*ContingencyPct)*IF(BuildMonths=1,1,SIN(PI()*(A176-0.5)/BuildMonths)^2*2/BuildMonths)+SoftCosts/BuildMonths,0)))</f>
      </c>
      <c r="C176">
        <f>C175+B176</f>
      </c>
      <c r="D176">
        <f>IF(A176&gt;=$P$2,0,D177+B177*(1+$R$2)^($P$2-A176-1))</f>
      </c>
      <c r="E176">
        <f>IF(A176&gt;$P$2,0,(1+$R$2)^($P$2-A176))</f>
      </c>
      <c r="F176">
        <f>IF(A176&gt;$P$2,0,(C176*E176+D176)/(LoanToCost+(1-LoanToCost)*E176))</f>
      </c>
      <c r="G176">
        <f>IF(A176&gt;$P$2,FALSE,AND((1-LoanToCost)*F176&gt;C175-$T$2,(1-LoanToCost)*F176&lt;=C176+$T$2))</f>
      </c>
      <c r="H176">
        <f>MIN(B176,MAX(0,(1-LoanToCost)*$S$2-I175))</f>
      </c>
      <c r="I176">
        <f>I175+H176</f>
      </c>
      <c r="J176">
        <f>IF(A176&gt;$P$2,0,K175*$R$2)</f>
      </c>
      <c r="K176">
        <f>K175+B176-H176+J176</f>
      </c>
      <c r="L176">
        <f>B176-H176+J176</f>
      </c>
      <c r="M176">
        <f>-H176+IF(A176=$P$2,NetProceeds-$Q$2,0)</f>
      </c>
      <c r="N176">
        <f>-B176+IF(A176=$P$2,NetProceeds,0)</f>
      </c>
    </row>
    <row r="177" spans="1:14" x14ac:dyDescent="0.25">
      <c r="A177">
        <v>175</v>
      </c>
      <c r="B177">
        <f>IF(A177&gt;$P$2,0,IF(A177=0,LandCost,IF(A177&lt;=BuildMonths,(HardCosts+HardCosts*ContingencyPct)*IF(BuildMonths=1,1,SIN(PI()*(A177-0.5)/BuildMonths)^2*2/BuildMonths)+SoftCosts/BuildMonths,0)))</f>
      </c>
      <c r="C177">
        <f>C176+B177</f>
      </c>
      <c r="D177">
        <f>IF(A177&gt;=$P$2,0,D178+B178*(1+$R$2)^($P$2-A177-1))</f>
      </c>
      <c r="E177">
        <f>IF(A177&gt;$P$2,0,(1+$R$2)^($P$2-A177))</f>
      </c>
      <c r="F177">
        <f>IF(A177&gt;$P$2,0,(C177*E177+D177)/(LoanToCost+(1-LoanToCost)*E177))</f>
      </c>
      <c r="G177">
        <f>IF(A177&gt;$P$2,FALSE,AND((1-LoanToCost)*F177&gt;C176-$T$2,(1-LoanToCost)*F177&lt;=C177+$T$2))</f>
      </c>
      <c r="H177">
        <f>MIN(B177,MAX(0,(1-LoanToCost)*$S$2-I176))</f>
      </c>
      <c r="I177">
        <f>I176+H177</f>
      </c>
      <c r="J177">
        <f>IF(A177&gt;$P$2,0,K176*$R$2)</f>
      </c>
      <c r="K177">
        <f>K176+B177-H177+J177</f>
      </c>
      <c r="L177">
        <f>B177-H177+J177</f>
      </c>
      <c r="M177">
        <f>-H177+IF(A177=$P$2,NetProceeds-$Q$2,0)</f>
      </c>
      <c r="N177">
        <f>-B177+IF(A177=$P$2,NetProceeds,0)</f>
      </c>
    </row>
    <row r="178" spans="1:14" x14ac:dyDescent="0.25">
      <c r="A178">
        <v>176</v>
      </c>
      <c r="B178">
        <f>IF(A178&gt;$P$2,0,IF(A178=0,LandCost,IF(A178&lt;=BuildMonths,(HardCosts+HardCosts*ContingencyPct)*IF(BuildMonths=1,1,SIN(PI()*(A178-0.5)/BuildMonths)^2*2/BuildMonths)+SoftCosts/BuildMonths,0)))</f>
      </c>
      <c r="C178">
        <f>C177+B178</f>
      </c>
      <c r="D178">
        <f>IF(A178&gt;=$P$2,0,D179+B179*(1+$R$2)^($P$2-A178-1))</f>
      </c>
      <c r="E178">
        <f>IF(A178&gt;$P$2,0,(1+$R$2)^($P$2-A178))</f>
      </c>
      <c r="F178">
        <f>IF(A178&gt;$P$2,0,(C178*E178+D178)/(LoanToCost+(1-LoanToCost)*E178))</f>
      </c>
      <c r="G178">
        <f>IF(A178&gt;$P$2,FALSE,AND((1-LoanToCost)*F178&gt;C177-$T$2,(1-LoanToCost)*F178&lt;=C178+$T$2))</f>
      </c>
      <c r="H178">
        <f>MIN(B178,MAX(0,(1-LoanToCost)*$S$2-I177))</f>
      </c>
      <c r="I178">
        <f>I177+H178</f>
      </c>
      <c r="J178">
        <f>IF(A178&gt;$P$2,0,K177*$R$2)</f>
      </c>
      <c r="K178">
        <f>K177+B178-H178+J178</f>
      </c>
      <c r="L178">
        <f>B178-H178+J178</f>
      </c>
      <c r="M178">
        <f>-H178+IF(A178=$P$2,NetProceeds-$Q$2,0)</f>
      </c>
      <c r="N178">
        <f>-B178+IF(A178=$P$2,NetProceeds,0)</f>
      </c>
    </row>
    <row r="179" spans="1:14" x14ac:dyDescent="0.25">
      <c r="A179">
        <v>177</v>
      </c>
      <c r="B179">
        <f>IF(A179&gt;$P$2,0,IF(A179=0,LandCost,IF(A179&lt;=BuildMonths,(HardCosts+HardCosts*ContingencyPct)*IF(BuildMonths=1,1,SIN(PI()*(A179-0.5)/BuildMonths)^2*2/BuildMonths)+SoftCosts/BuildMonths,0)))</f>
      </c>
      <c r="C179">
        <f>C178+B179</f>
      </c>
      <c r="D179">
        <f>IF(A179&gt;=$P$2,0,D180+B180*(1+$R$2)^($P$2-A179-1))</f>
      </c>
      <c r="E179">
        <f>IF(A179&gt;$P$2,0,(1+$R$2)^($P$2-A179))</f>
      </c>
      <c r="F179">
        <f>IF(A179&gt;$P$2,0,(C179*E179+D179)/(LoanToCost+(1-LoanToCost)*E179))</f>
      </c>
      <c r="G179">
        <f>IF(A179&gt;$P$2,FALSE,AND((1-LoanToCost)*F179&gt;C178-$T$2,(1-LoanToCost)*F179&lt;=C179+$T$2))</f>
      </c>
      <c r="H179">
        <f>MIN(B179,MAX(0,(1-LoanToCost)*$S$2-I178))</f>
      </c>
      <c r="I179">
        <f>I178+H179</f>
      </c>
      <c r="J179">
        <f>IF(A179&gt;$P$2,0,K178*$R$2)</f>
      </c>
      <c r="K179">
        <f>K178+B179-H179+J179</f>
      </c>
      <c r="L179">
        <f>B179-H179+J179</f>
      </c>
      <c r="M179">
        <f>-H179+IF(A179=$P$2,NetProceeds-$Q$2,0)</f>
      </c>
      <c r="N179">
        <f>-B179+IF(A179=$P$2,NetProceeds,0)</f>
      </c>
    </row>
    <row r="180" spans="1:14" x14ac:dyDescent="0.25">
      <c r="A180">
        <v>178</v>
      </c>
      <c r="B180">
        <f>IF(A180&gt;$P$2,0,IF(A180=0,LandCost,IF(A180&lt;=BuildMonths,(HardCosts+HardCosts*ContingencyPct)*IF(BuildMonths=1,1,SIN(PI()*(A180-0.5)/BuildMonths)^2*2/BuildMonths)+SoftCosts/BuildMonths,0)))</f>
      </c>
      <c r="C180">
        <f>C179+B180</f>
      </c>
      <c r="D180">
        <f>IF(A180&gt;=$P$2,0,D181+B181*(1+$R$2)^($P$2-A180-1))</f>
      </c>
      <c r="E180">
        <f>IF(A180&gt;$P$2,0,(1+$R$2)^($P$2-A180))</f>
      </c>
      <c r="F180">
        <f>IF(A180&gt;$P$2,0,(C180*E180+D180)/(LoanToCost+(1-LoanToCost)*E180))</f>
      </c>
      <c r="G180">
        <f>IF(A180&gt;$P$2,FALSE,AND((1-LoanToCost)*F180&gt;C179-$T$2,(1-LoanToCost)*F180&lt;=C180+$T$2))</f>
      </c>
      <c r="H180">
        <f>MIN(B180,MAX(0,(1-LoanToCost)*$S$2-I179))</f>
      </c>
      <c r="I180">
        <f>I179+H180</f>
      </c>
      <c r="J180">
        <f>IF(A180&gt;$P$2,0,K179*$R$2)</f>
      </c>
      <c r="K180">
        <f>K179+B180-H180+J180</f>
      </c>
      <c r="L180">
        <f>B180-H180+J180</f>
      </c>
      <c r="M180">
        <f>-H180+IF(A180=$P$2,NetProceeds-$Q$2,0)</f>
      </c>
      <c r="N180">
        <f>-B180+IF(A180=$P$2,NetProceeds,0)</f>
      </c>
    </row>
    <row r="181" spans="1:14" x14ac:dyDescent="0.25">
      <c r="A181">
        <v>179</v>
      </c>
      <c r="B181">
        <f>IF(A181&gt;$P$2,0,IF(A181=0,LandCost,IF(A181&lt;=BuildMonths,(HardCosts+HardCosts*ContingencyPct)*IF(BuildMonths=1,1,SIN(PI()*(A181-0.5)/BuildMonths)^2*2/BuildMonths)+SoftCosts/BuildMonths,0)))</f>
      </c>
      <c r="C181">
        <f>C180+B181</f>
      </c>
      <c r="D181">
        <f>IF(A181&gt;=$P$2,0,D182+B182*(1+$R$2)^($P$2-A181-1))</f>
      </c>
      <c r="E181">
        <f>IF(A181&gt;$P$2,0,(1+$R$2)^($P$2-A181))</f>
      </c>
      <c r="F181">
        <f>IF(A181&gt;$P$2,0,(C181*E181+D181)/(LoanToCost+(1-LoanToCost)*E181))</f>
      </c>
      <c r="G181">
        <f>IF(A181&gt;$P$2,FALSE,AND((1-LoanToCost)*F181&gt;C180-$T$2,(1-LoanToCost)*F181&lt;=C181+$T$2))</f>
      </c>
      <c r="H181">
        <f>MIN(B181,MAX(0,(1-LoanToCost)*$S$2-I180))</f>
      </c>
      <c r="I181">
        <f>I180+H181</f>
      </c>
      <c r="J181">
        <f>IF(A181&gt;$P$2,0,K180*$R$2)</f>
      </c>
      <c r="K181">
        <f>K180+B181-H181+J181</f>
      </c>
      <c r="L181">
        <f>B181-H181+J181</f>
      </c>
      <c r="M181">
        <f>-H181+IF(A181=$P$2,NetProceeds-$Q$2,0)</f>
      </c>
      <c r="N181">
        <f>-B181+IF(A181=$P$2,NetProceeds,0)</f>
      </c>
    </row>
    <row r="182" spans="1:14" x14ac:dyDescent="0.25">
      <c r="A182">
        <v>180</v>
      </c>
      <c r="B182">
        <f>IF(A182&gt;$P$2,0,IF(A182=0,LandCost,IF(A182&lt;=BuildMonths,(HardCosts+HardCosts*ContingencyPct)*IF(BuildMonths=1,1,SIN(PI()*(A182-0.5)/BuildMonths)^2*2/BuildMonths)+SoftCosts/BuildMonths,0)))</f>
      </c>
      <c r="C182">
        <f>C181+B182</f>
      </c>
      <c r="D182">
        <f>IF(A182&gt;=$P$2,0,D183+B183*(1+$R$2)^($P$2-A182-1))</f>
      </c>
      <c r="E182">
        <f>IF(A182&gt;$P$2,0,(1+$R$2)^($P$2-A182))</f>
      </c>
      <c r="F182">
        <f>IF(A182&gt;$P$2,0,(C182*E182+D182)/(LoanToCost+(1-LoanToCost)*E182))</f>
      </c>
      <c r="G182">
        <f>IF(A182&gt;$P$2,FALSE,AND((1-LoanToCost)*F182&gt;C181-$T$2,(1-LoanToCost)*F182&lt;=C182+$T$2))</f>
      </c>
      <c r="H182">
        <f>MIN(B182,MAX(0,(1-LoanToCost)*$S$2-I181))</f>
      </c>
      <c r="I182">
        <f>I181+H182</f>
      </c>
      <c r="J182">
        <f>IF(A182&gt;$P$2,0,K181*$R$2)</f>
      </c>
      <c r="K182">
        <f>K181+B182-H182+J182</f>
      </c>
      <c r="L182">
        <f>B182-H182+J182</f>
      </c>
      <c r="M182">
        <f>-H182+IF(A182=$P$2,NetProceeds-$Q$2,0)</f>
      </c>
      <c r="N182">
        <f>-B182+IF(A182=$P$2,NetProceeds,0)</f>
      </c>
    </row>
    <row r="183" spans="1:14" x14ac:dyDescent="0.25">
      <c r="A183">
        <v>181</v>
      </c>
      <c r="B183">
        <f>IF(A183&gt;$P$2,0,IF(A183=0,LandCost,IF(A183&lt;=BuildMonths,(HardCosts+HardCosts*ContingencyPct)*IF(BuildMonths=1,1,SIN(PI()*(A183-0.5)/BuildMonths)^2*2/BuildMonths)+SoftCosts/BuildMonths,0)))</f>
      </c>
      <c r="C183">
        <f>C182+B183</f>
      </c>
      <c r="D183">
        <f>IF(A183&gt;=$P$2,0,D184+B184*(1+$R$2)^($P$2-A183-1))</f>
      </c>
      <c r="E183">
        <f>IF(A183&gt;$P$2,0,(1+$R$2)^($P$2-A183))</f>
      </c>
      <c r="F183">
        <f>IF(A183&gt;$P$2,0,(C183*E183+D183)/(LoanToCost+(1-LoanToCost)*E183))</f>
      </c>
      <c r="G183">
        <f>IF(A183&gt;$P$2,FALSE,AND((1-LoanToCost)*F183&gt;C182-$T$2,(1-LoanToCost)*F183&lt;=C183+$T$2))</f>
      </c>
      <c r="H183">
        <f>MIN(B183,MAX(0,(1-LoanToCost)*$S$2-I182))</f>
      </c>
      <c r="I183">
        <f>I182+H183</f>
      </c>
      <c r="J183">
        <f>IF(A183&gt;$P$2,0,K182*$R$2)</f>
      </c>
      <c r="K183">
        <f>K182+B183-H183+J183</f>
      </c>
      <c r="L183">
        <f>B183-H183+J183</f>
      </c>
      <c r="M183">
        <f>-H183+IF(A183=$P$2,NetProceeds-$Q$2,0)</f>
      </c>
      <c r="N183">
        <f>-B183+IF(A183=$P$2,NetProceeds,0)</f>
      </c>
    </row>
    <row r="184" spans="1:14" x14ac:dyDescent="0.25">
      <c r="A184">
        <v>182</v>
      </c>
      <c r="B184">
        <f>IF(A184&gt;$P$2,0,IF(A184=0,LandCost,IF(A184&lt;=BuildMonths,(HardCosts+HardCosts*ContingencyPct)*IF(BuildMonths=1,1,SIN(PI()*(A184-0.5)/BuildMonths)^2*2/BuildMonths)+SoftCosts/BuildMonths,0)))</f>
      </c>
      <c r="C184">
        <f>C183+B184</f>
      </c>
      <c r="D184">
        <f>IF(A184&gt;=$P$2,0,D185+B185*(1+$R$2)^($P$2-A184-1))</f>
      </c>
      <c r="E184">
        <f>IF(A184&gt;$P$2,0,(1+$R$2)^($P$2-A184))</f>
      </c>
      <c r="F184">
        <f>IF(A184&gt;$P$2,0,(C184*E184+D184)/(LoanToCost+(1-LoanToCost)*E184))</f>
      </c>
      <c r="G184">
        <f>IF(A184&gt;$P$2,FALSE,AND((1-LoanToCost)*F184&gt;C183-$T$2,(1-LoanToCost)*F184&lt;=C184+$T$2))</f>
      </c>
      <c r="H184">
        <f>MIN(B184,MAX(0,(1-LoanToCost)*$S$2-I183))</f>
      </c>
      <c r="I184">
        <f>I183+H184</f>
      </c>
      <c r="J184">
        <f>IF(A184&gt;$P$2,0,K183*$R$2)</f>
      </c>
      <c r="K184">
        <f>K183+B184-H184+J184</f>
      </c>
      <c r="L184">
        <f>B184-H184+J184</f>
      </c>
      <c r="M184">
        <f>-H184+IF(A184=$P$2,NetProceeds-$Q$2,0)</f>
      </c>
      <c r="N184">
        <f>-B184+IF(A184=$P$2,NetProceeds,0)</f>
      </c>
    </row>
    <row r="185" spans="1:14" x14ac:dyDescent="0.25">
      <c r="A185">
        <v>183</v>
      </c>
      <c r="B185">
        <f>IF(A185&gt;$P$2,0,IF(A185=0,LandCost,IF(A185&lt;=BuildMonths,(HardCosts+HardCosts*ContingencyPct)*IF(BuildMonths=1,1,SIN(PI()*(A185-0.5)/BuildMonths)^2*2/BuildMonths)+SoftCosts/BuildMonths,0)))</f>
      </c>
      <c r="C185">
        <f>C184+B185</f>
      </c>
      <c r="D185">
        <f>IF(A185&gt;=$P$2,0,D186+B186*(1+$R$2)^($P$2-A185-1))</f>
      </c>
      <c r="E185">
        <f>IF(A185&gt;$P$2,0,(1+$R$2)^($P$2-A185))</f>
      </c>
      <c r="F185">
        <f>IF(A185&gt;$P$2,0,(C185*E185+D185)/(LoanToCost+(1-LoanToCost)*E185))</f>
      </c>
      <c r="G185">
        <f>IF(A185&gt;$P$2,FALSE,AND((1-LoanToCost)*F185&gt;C184-$T$2,(1-LoanToCost)*F185&lt;=C185+$T$2))</f>
      </c>
      <c r="H185">
        <f>MIN(B185,MAX(0,(1-LoanToCost)*$S$2-I184))</f>
      </c>
      <c r="I185">
        <f>I184+H185</f>
      </c>
      <c r="J185">
        <f>IF(A185&gt;$P$2,0,K184*$R$2)</f>
      </c>
      <c r="K185">
        <f>K184+B185-H185+J185</f>
      </c>
      <c r="L185">
        <f>B185-H185+J185</f>
      </c>
      <c r="M185">
        <f>-H185+IF(A185=$P$2,NetProceeds-$Q$2,0)</f>
      </c>
      <c r="N185">
        <f>-B185+IF(A185=$P$2,NetProceeds,0)</f>
      </c>
    </row>
    <row r="186" spans="1:14" x14ac:dyDescent="0.25">
      <c r="A186">
        <v>184</v>
      </c>
      <c r="B186">
        <f>IF(A186&gt;$P$2,0,IF(A186=0,LandCost,IF(A186&lt;=BuildMonths,(HardCosts+HardCosts*ContingencyPct)*IF(BuildMonths=1,1,SIN(PI()*(A186-0.5)/BuildMonths)^2*2/BuildMonths)+SoftCosts/BuildMonths,0)))</f>
      </c>
      <c r="C186">
        <f>C185+B186</f>
      </c>
      <c r="D186">
        <f>IF(A186&gt;=$P$2,0,D187+B187*(1+$R$2)^($P$2-A186-1))</f>
      </c>
      <c r="E186">
        <f>IF(A186&gt;$P$2,0,(1+$R$2)^($P$2-A186))</f>
      </c>
      <c r="F186">
        <f>IF(A186&gt;$P$2,0,(C186*E186+D186)/(LoanToCost+(1-LoanToCost)*E186))</f>
      </c>
      <c r="G186">
        <f>IF(A186&gt;$P$2,FALSE,AND((1-LoanToCost)*F186&gt;C185-$T$2,(1-LoanToCost)*F186&lt;=C186+$T$2))</f>
      </c>
      <c r="H186">
        <f>MIN(B186,MAX(0,(1-LoanToCost)*$S$2-I185))</f>
      </c>
      <c r="I186">
        <f>I185+H186</f>
      </c>
      <c r="J186">
        <f>IF(A186&gt;$P$2,0,K185*$R$2)</f>
      </c>
      <c r="K186">
        <f>K185+B186-H186+J186</f>
      </c>
      <c r="L186">
        <f>B186-H186+J186</f>
      </c>
      <c r="M186">
        <f>-H186+IF(A186=$P$2,NetProceeds-$Q$2,0)</f>
      </c>
      <c r="N186">
        <f>-B186+IF(A186=$P$2,NetProceeds,0)</f>
      </c>
    </row>
    <row r="187" spans="1:14" x14ac:dyDescent="0.25">
      <c r="A187">
        <v>185</v>
      </c>
      <c r="B187">
        <f>IF(A187&gt;$P$2,0,IF(A187=0,LandCost,IF(A187&lt;=BuildMonths,(HardCosts+HardCosts*ContingencyPct)*IF(BuildMonths=1,1,SIN(PI()*(A187-0.5)/BuildMonths)^2*2/BuildMonths)+SoftCosts/BuildMonths,0)))</f>
      </c>
      <c r="C187">
        <f>C186+B187</f>
      </c>
      <c r="D187">
        <f>IF(A187&gt;=$P$2,0,D188+B188*(1+$R$2)^($P$2-A187-1))</f>
      </c>
      <c r="E187">
        <f>IF(A187&gt;$P$2,0,(1+$R$2)^($P$2-A187))</f>
      </c>
      <c r="F187">
        <f>IF(A187&gt;$P$2,0,(C187*E187+D187)/(LoanToCost+(1-LoanToCost)*E187))</f>
      </c>
      <c r="G187">
        <f>IF(A187&gt;$P$2,FALSE,AND((1-LoanToCost)*F187&gt;C186-$T$2,(1-LoanToCost)*F187&lt;=C187+$T$2))</f>
      </c>
      <c r="H187">
        <f>MIN(B187,MAX(0,(1-LoanToCost)*$S$2-I186))</f>
      </c>
      <c r="I187">
        <f>I186+H187</f>
      </c>
      <c r="J187">
        <f>IF(A187&gt;$P$2,0,K186*$R$2)</f>
      </c>
      <c r="K187">
        <f>K186+B187-H187+J187</f>
      </c>
      <c r="L187">
        <f>B187-H187+J187</f>
      </c>
      <c r="M187">
        <f>-H187+IF(A187=$P$2,NetProceeds-$Q$2,0)</f>
      </c>
      <c r="N187">
        <f>-B187+IF(A187=$P$2,NetProceeds,0)</f>
      </c>
    </row>
    <row r="188" spans="1:14" x14ac:dyDescent="0.25">
      <c r="A188">
        <v>186</v>
      </c>
      <c r="B188">
        <f>IF(A188&gt;$P$2,0,IF(A188=0,LandCost,IF(A188&lt;=BuildMonths,(HardCosts+HardCosts*ContingencyPct)*IF(BuildMonths=1,1,SIN(PI()*(A188-0.5)/BuildMonths)^2*2/BuildMonths)+SoftCosts/BuildMonths,0)))</f>
      </c>
      <c r="C188">
        <f>C187+B188</f>
      </c>
      <c r="D188">
        <f>IF(A188&gt;=$P$2,0,D189+B189*(1+$R$2)^($P$2-A188-1))</f>
      </c>
      <c r="E188">
        <f>IF(A188&gt;$P$2,0,(1+$R$2)^($P$2-A188))</f>
      </c>
      <c r="F188">
        <f>IF(A188&gt;$P$2,0,(C188*E188+D188)/(LoanToCost+(1-LoanToCost)*E188))</f>
      </c>
      <c r="G188">
        <f>IF(A188&gt;$P$2,FALSE,AND((1-LoanToCost)*F188&gt;C187-$T$2,(1-LoanToCost)*F188&lt;=C188+$T$2))</f>
      </c>
      <c r="H188">
        <f>MIN(B188,MAX(0,(1-LoanToCost)*$S$2-I187))</f>
      </c>
      <c r="I188">
        <f>I187+H188</f>
      </c>
      <c r="J188">
        <f>IF(A188&gt;$P$2,0,K187*$R$2)</f>
      </c>
      <c r="K188">
        <f>K187+B188-H188+J188</f>
      </c>
      <c r="L188">
        <f>B188-H188+J188</f>
      </c>
      <c r="M188">
        <f>-H188+IF(A188=$P$2,NetProceeds-$Q$2,0)</f>
      </c>
      <c r="N188">
        <f>-B188+IF(A188=$P$2,NetProceeds,0)</f>
      </c>
    </row>
    <row r="189" spans="1:14" x14ac:dyDescent="0.25">
      <c r="A189">
        <v>187</v>
      </c>
      <c r="B189">
        <f>IF(A189&gt;$P$2,0,IF(A189=0,LandCost,IF(A189&lt;=BuildMonths,(HardCosts+HardCosts*ContingencyPct)*IF(BuildMonths=1,1,SIN(PI()*(A189-0.5)/BuildMonths)^2*2/BuildMonths)+SoftCosts/BuildMonths,0)))</f>
      </c>
      <c r="C189">
        <f>C188+B189</f>
      </c>
      <c r="D189">
        <f>IF(A189&gt;=$P$2,0,D190+B190*(1+$R$2)^($P$2-A189-1))</f>
      </c>
      <c r="E189">
        <f>IF(A189&gt;$P$2,0,(1+$R$2)^($P$2-A189))</f>
      </c>
      <c r="F189">
        <f>IF(A189&gt;$P$2,0,(C189*E189+D189)/(LoanToCost+(1-LoanToCost)*E189))</f>
      </c>
      <c r="G189">
        <f>IF(A189&gt;$P$2,FALSE,AND((1-LoanToCost)*F189&gt;C188-$T$2,(1-LoanToCost)*F189&lt;=C189+$T$2))</f>
      </c>
      <c r="H189">
        <f>MIN(B189,MAX(0,(1-LoanToCost)*$S$2-I188))</f>
      </c>
      <c r="I189">
        <f>I188+H189</f>
      </c>
      <c r="J189">
        <f>IF(A189&gt;$P$2,0,K188*$R$2)</f>
      </c>
      <c r="K189">
        <f>K188+B189-H189+J189</f>
      </c>
      <c r="L189">
        <f>B189-H189+J189</f>
      </c>
      <c r="M189">
        <f>-H189+IF(A189=$P$2,NetProceeds-$Q$2,0)</f>
      </c>
      <c r="N189">
        <f>-B189+IF(A189=$P$2,NetProceeds,0)</f>
      </c>
    </row>
    <row r="190" spans="1:14" x14ac:dyDescent="0.25">
      <c r="A190">
        <v>188</v>
      </c>
      <c r="B190">
        <f>IF(A190&gt;$P$2,0,IF(A190=0,LandCost,IF(A190&lt;=BuildMonths,(HardCosts+HardCosts*ContingencyPct)*IF(BuildMonths=1,1,SIN(PI()*(A190-0.5)/BuildMonths)^2*2/BuildMonths)+SoftCosts/BuildMonths,0)))</f>
      </c>
      <c r="C190">
        <f>C189+B190</f>
      </c>
      <c r="D190">
        <f>IF(A190&gt;=$P$2,0,D191+B191*(1+$R$2)^($P$2-A190-1))</f>
      </c>
      <c r="E190">
        <f>IF(A190&gt;$P$2,0,(1+$R$2)^($P$2-A190))</f>
      </c>
      <c r="F190">
        <f>IF(A190&gt;$P$2,0,(C190*E190+D190)/(LoanToCost+(1-LoanToCost)*E190))</f>
      </c>
      <c r="G190">
        <f>IF(A190&gt;$P$2,FALSE,AND((1-LoanToCost)*F190&gt;C189-$T$2,(1-LoanToCost)*F190&lt;=C190+$T$2))</f>
      </c>
      <c r="H190">
        <f>MIN(B190,MAX(0,(1-LoanToCost)*$S$2-I189))</f>
      </c>
      <c r="I190">
        <f>I189+H190</f>
      </c>
      <c r="J190">
        <f>IF(A190&gt;$P$2,0,K189*$R$2)</f>
      </c>
      <c r="K190">
        <f>K189+B190-H190+J190</f>
      </c>
      <c r="L190">
        <f>B190-H190+J190</f>
      </c>
      <c r="M190">
        <f>-H190+IF(A190=$P$2,NetProceeds-$Q$2,0)</f>
      </c>
      <c r="N190">
        <f>-B190+IF(A190=$P$2,NetProceeds,0)</f>
      </c>
    </row>
    <row r="191" spans="1:14" x14ac:dyDescent="0.25">
      <c r="A191">
        <v>189</v>
      </c>
      <c r="B191">
        <f>IF(A191&gt;$P$2,0,IF(A191=0,LandCost,IF(A191&lt;=BuildMonths,(HardCosts+HardCosts*ContingencyPct)*IF(BuildMonths=1,1,SIN(PI()*(A191-0.5)/BuildMonths)^2*2/BuildMonths)+SoftCosts/BuildMonths,0)))</f>
      </c>
      <c r="C191">
        <f>C190+B191</f>
      </c>
      <c r="D191">
        <f>IF(A191&gt;=$P$2,0,D192+B192*(1+$R$2)^($P$2-A191-1))</f>
      </c>
      <c r="E191">
        <f>IF(A191&gt;$P$2,0,(1+$R$2)^($P$2-A191))</f>
      </c>
      <c r="F191">
        <f>IF(A191&gt;$P$2,0,(C191*E191+D191)/(LoanToCost+(1-LoanToCost)*E191))</f>
      </c>
      <c r="G191">
        <f>IF(A191&gt;$P$2,FALSE,AND((1-LoanToCost)*F191&gt;C190-$T$2,(1-LoanToCost)*F191&lt;=C191+$T$2))</f>
      </c>
      <c r="H191">
        <f>MIN(B191,MAX(0,(1-LoanToCost)*$S$2-I190))</f>
      </c>
      <c r="I191">
        <f>I190+H191</f>
      </c>
      <c r="J191">
        <f>IF(A191&gt;$P$2,0,K190*$R$2)</f>
      </c>
      <c r="K191">
        <f>K190+B191-H191+J191</f>
      </c>
      <c r="L191">
        <f>B191-H191+J191</f>
      </c>
      <c r="M191">
        <f>-H191+IF(A191=$P$2,NetProceeds-$Q$2,0)</f>
      </c>
      <c r="N191">
        <f>-B191+IF(A191=$P$2,NetProceeds,0)</f>
      </c>
    </row>
    <row r="192" spans="1:14" x14ac:dyDescent="0.25">
      <c r="A192">
        <v>190</v>
      </c>
      <c r="B192">
        <f>IF(A192&gt;$P$2,0,IF(A192=0,LandCost,IF(A192&lt;=BuildMonths,(HardCosts+HardCosts*ContingencyPct)*IF(BuildMonths=1,1,SIN(PI()*(A192-0.5)/BuildMonths)^2*2/BuildMonths)+SoftCosts/BuildMonths,0)))</f>
      </c>
      <c r="C192">
        <f>C191+B192</f>
      </c>
      <c r="D192">
        <f>IF(A192&gt;=$P$2,0,D193+B193*(1+$R$2)^($P$2-A192-1))</f>
      </c>
      <c r="E192">
        <f>IF(A192&gt;$P$2,0,(1+$R$2)^($P$2-A192))</f>
      </c>
      <c r="F192">
        <f>IF(A192&gt;$P$2,0,(C192*E192+D192)/(LoanToCost+(1-LoanToCost)*E192))</f>
      </c>
      <c r="G192">
        <f>IF(A192&gt;$P$2,FALSE,AND((1-LoanToCost)*F192&gt;C191-$T$2,(1-LoanToCost)*F192&lt;=C192+$T$2))</f>
      </c>
      <c r="H192">
        <f>MIN(B192,MAX(0,(1-LoanToCost)*$S$2-I191))</f>
      </c>
      <c r="I192">
        <f>I191+H192</f>
      </c>
      <c r="J192">
        <f>IF(A192&gt;$P$2,0,K191*$R$2)</f>
      </c>
      <c r="K192">
        <f>K191+B192-H192+J192</f>
      </c>
      <c r="L192">
        <f>B192-H192+J192</f>
      </c>
      <c r="M192">
        <f>-H192+IF(A192=$P$2,NetProceeds-$Q$2,0)</f>
      </c>
      <c r="N192">
        <f>-B192+IF(A192=$P$2,NetProceeds,0)</f>
      </c>
    </row>
    <row r="193" spans="1:14" x14ac:dyDescent="0.25">
      <c r="A193">
        <v>191</v>
      </c>
      <c r="B193">
        <f>IF(A193&gt;$P$2,0,IF(A193=0,LandCost,IF(A193&lt;=BuildMonths,(HardCosts+HardCosts*ContingencyPct)*IF(BuildMonths=1,1,SIN(PI()*(A193-0.5)/BuildMonths)^2*2/BuildMonths)+SoftCosts/BuildMonths,0)))</f>
      </c>
      <c r="C193">
        <f>C192+B193</f>
      </c>
      <c r="D193">
        <f>IF(A193&gt;=$P$2,0,D194+B194*(1+$R$2)^($P$2-A193-1))</f>
      </c>
      <c r="E193">
        <f>IF(A193&gt;$P$2,0,(1+$R$2)^($P$2-A193))</f>
      </c>
      <c r="F193">
        <f>IF(A193&gt;$P$2,0,(C193*E193+D193)/(LoanToCost+(1-LoanToCost)*E193))</f>
      </c>
      <c r="G193">
        <f>IF(A193&gt;$P$2,FALSE,AND((1-LoanToCost)*F193&gt;C192-$T$2,(1-LoanToCost)*F193&lt;=C193+$T$2))</f>
      </c>
      <c r="H193">
        <f>MIN(B193,MAX(0,(1-LoanToCost)*$S$2-I192))</f>
      </c>
      <c r="I193">
        <f>I192+H193</f>
      </c>
      <c r="J193">
        <f>IF(A193&gt;$P$2,0,K192*$R$2)</f>
      </c>
      <c r="K193">
        <f>K192+B193-H193+J193</f>
      </c>
      <c r="L193">
        <f>B193-H193+J193</f>
      </c>
      <c r="M193">
        <f>-H193+IF(A193=$P$2,NetProceeds-$Q$2,0)</f>
      </c>
      <c r="N193">
        <f>-B193+IF(A193=$P$2,NetProceeds,0)</f>
      </c>
    </row>
    <row r="194" spans="1:14" x14ac:dyDescent="0.25">
      <c r="A194">
        <v>192</v>
      </c>
      <c r="B194">
        <f>IF(A194&gt;$P$2,0,IF(A194=0,LandCost,IF(A194&lt;=BuildMonths,(HardCosts+HardCosts*ContingencyPct)*IF(BuildMonths=1,1,SIN(PI()*(A194-0.5)/BuildMonths)^2*2/BuildMonths)+SoftCosts/BuildMonths,0)))</f>
      </c>
      <c r="C194">
        <f>C193+B194</f>
      </c>
      <c r="D194">
        <f>IF(A194&gt;=$P$2,0,D195+B195*(1+$R$2)^($P$2-A194-1))</f>
      </c>
      <c r="E194">
        <f>IF(A194&gt;$P$2,0,(1+$R$2)^($P$2-A194))</f>
      </c>
      <c r="F194">
        <f>IF(A194&gt;$P$2,0,(C194*E194+D194)/(LoanToCost+(1-LoanToCost)*E194))</f>
      </c>
      <c r="G194">
        <f>IF(A194&gt;$P$2,FALSE,AND((1-LoanToCost)*F194&gt;C193-$T$2,(1-LoanToCost)*F194&lt;=C194+$T$2))</f>
      </c>
      <c r="H194">
        <f>MIN(B194,MAX(0,(1-LoanToCost)*$S$2-I193))</f>
      </c>
      <c r="I194">
        <f>I193+H194</f>
      </c>
      <c r="J194">
        <f>IF(A194&gt;$P$2,0,K193*$R$2)</f>
      </c>
      <c r="K194">
        <f>K193+B194-H194+J194</f>
      </c>
      <c r="L194">
        <f>B194-H194+J194</f>
      </c>
      <c r="M194">
        <f>-H194+IF(A194=$P$2,NetProceeds-$Q$2,0)</f>
      </c>
      <c r="N194">
        <f>-B194+IF(A194=$P$2,NetProceeds,0)</f>
      </c>
    </row>
    <row r="195" spans="1:14" x14ac:dyDescent="0.25">
      <c r="A195">
        <v>193</v>
      </c>
      <c r="B195">
        <f>IF(A195&gt;$P$2,0,IF(A195=0,LandCost,IF(A195&lt;=BuildMonths,(HardCosts+HardCosts*ContingencyPct)*IF(BuildMonths=1,1,SIN(PI()*(A195-0.5)/BuildMonths)^2*2/BuildMonths)+SoftCosts/BuildMonths,0)))</f>
      </c>
      <c r="C195">
        <f>C194+B195</f>
      </c>
      <c r="D195">
        <f>IF(A195&gt;=$P$2,0,D196+B196*(1+$R$2)^($P$2-A195-1))</f>
      </c>
      <c r="E195">
        <f>IF(A195&gt;$P$2,0,(1+$R$2)^($P$2-A195))</f>
      </c>
      <c r="F195">
        <f>IF(A195&gt;$P$2,0,(C195*E195+D195)/(LoanToCost+(1-LoanToCost)*E195))</f>
      </c>
      <c r="G195">
        <f>IF(A195&gt;$P$2,FALSE,AND((1-LoanToCost)*F195&gt;C194-$T$2,(1-LoanToCost)*F195&lt;=C195+$T$2))</f>
      </c>
      <c r="H195">
        <f>MIN(B195,MAX(0,(1-LoanToCost)*$S$2-I194))</f>
      </c>
      <c r="I195">
        <f>I194+H195</f>
      </c>
      <c r="J195">
        <f>IF(A195&gt;$P$2,0,K194*$R$2)</f>
      </c>
      <c r="K195">
        <f>K194+B195-H195+J195</f>
      </c>
      <c r="L195">
        <f>B195-H195+J195</f>
      </c>
      <c r="M195">
        <f>-H195+IF(A195=$P$2,NetProceeds-$Q$2,0)</f>
      </c>
      <c r="N195">
        <f>-B195+IF(A195=$P$2,NetProceeds,0)</f>
      </c>
    </row>
    <row r="196" spans="1:14" x14ac:dyDescent="0.25">
      <c r="A196">
        <v>194</v>
      </c>
      <c r="B196">
        <f>IF(A196&gt;$P$2,0,IF(A196=0,LandCost,IF(A196&lt;=BuildMonths,(HardCosts+HardCosts*ContingencyPct)*IF(BuildMonths=1,1,SIN(PI()*(A196-0.5)/BuildMonths)^2*2/BuildMonths)+SoftCosts/BuildMonths,0)))</f>
      </c>
      <c r="C196">
        <f>C195+B196</f>
      </c>
      <c r="D196">
        <f>IF(A196&gt;=$P$2,0,D197+B197*(1+$R$2)^($P$2-A196-1))</f>
      </c>
      <c r="E196">
        <f>IF(A196&gt;$P$2,0,(1+$R$2)^($P$2-A196))</f>
      </c>
      <c r="F196">
        <f>IF(A196&gt;$P$2,0,(C196*E196+D196)/(LoanToCost+(1-LoanToCost)*E196))</f>
      </c>
      <c r="G196">
        <f>IF(A196&gt;$P$2,FALSE,AND((1-LoanToCost)*F196&gt;C195-$T$2,(1-LoanToCost)*F196&lt;=C196+$T$2))</f>
      </c>
      <c r="H196">
        <f>MIN(B196,MAX(0,(1-LoanToCost)*$S$2-I195))</f>
      </c>
      <c r="I196">
        <f>I195+H196</f>
      </c>
      <c r="J196">
        <f>IF(A196&gt;$P$2,0,K195*$R$2)</f>
      </c>
      <c r="K196">
        <f>K195+B196-H196+J196</f>
      </c>
      <c r="L196">
        <f>B196-H196+J196</f>
      </c>
      <c r="M196">
        <f>-H196+IF(A196=$P$2,NetProceeds-$Q$2,0)</f>
      </c>
      <c r="N196">
        <f>-B196+IF(A196=$P$2,NetProceeds,0)</f>
      </c>
    </row>
    <row r="197" spans="1:14" x14ac:dyDescent="0.25">
      <c r="A197">
        <v>195</v>
      </c>
      <c r="B197">
        <f>IF(A197&gt;$P$2,0,IF(A197=0,LandCost,IF(A197&lt;=BuildMonths,(HardCosts+HardCosts*ContingencyPct)*IF(BuildMonths=1,1,SIN(PI()*(A197-0.5)/BuildMonths)^2*2/BuildMonths)+SoftCosts/BuildMonths,0)))</f>
      </c>
      <c r="C197">
        <f>C196+B197</f>
      </c>
      <c r="D197">
        <f>IF(A197&gt;=$P$2,0,D198+B198*(1+$R$2)^($P$2-A197-1))</f>
      </c>
      <c r="E197">
        <f>IF(A197&gt;$P$2,0,(1+$R$2)^($P$2-A197))</f>
      </c>
      <c r="F197">
        <f>IF(A197&gt;$P$2,0,(C197*E197+D197)/(LoanToCost+(1-LoanToCost)*E197))</f>
      </c>
      <c r="G197">
        <f>IF(A197&gt;$P$2,FALSE,AND((1-LoanToCost)*F197&gt;C196-$T$2,(1-LoanToCost)*F197&lt;=C197+$T$2))</f>
      </c>
      <c r="H197">
        <f>MIN(B197,MAX(0,(1-LoanToCost)*$S$2-I196))</f>
      </c>
      <c r="I197">
        <f>I196+H197</f>
      </c>
      <c r="J197">
        <f>IF(A197&gt;$P$2,0,K196*$R$2)</f>
      </c>
      <c r="K197">
        <f>K196+B197-H197+J197</f>
      </c>
      <c r="L197">
        <f>B197-H197+J197</f>
      </c>
      <c r="M197">
        <f>-H197+IF(A197=$P$2,NetProceeds-$Q$2,0)</f>
      </c>
      <c r="N197">
        <f>-B197+IF(A197=$P$2,NetProceeds,0)</f>
      </c>
    </row>
    <row r="198" spans="1:14" x14ac:dyDescent="0.25">
      <c r="A198">
        <v>196</v>
      </c>
      <c r="B198">
        <f>IF(A198&gt;$P$2,0,IF(A198=0,LandCost,IF(A198&lt;=BuildMonths,(HardCosts+HardCosts*ContingencyPct)*IF(BuildMonths=1,1,SIN(PI()*(A198-0.5)/BuildMonths)^2*2/BuildMonths)+SoftCosts/BuildMonths,0)))</f>
      </c>
      <c r="C198">
        <f>C197+B198</f>
      </c>
      <c r="D198">
        <f>IF(A198&gt;=$P$2,0,D199+B199*(1+$R$2)^($P$2-A198-1))</f>
      </c>
      <c r="E198">
        <f>IF(A198&gt;$P$2,0,(1+$R$2)^($P$2-A198))</f>
      </c>
      <c r="F198">
        <f>IF(A198&gt;$P$2,0,(C198*E198+D198)/(LoanToCost+(1-LoanToCost)*E198))</f>
      </c>
      <c r="G198">
        <f>IF(A198&gt;$P$2,FALSE,AND((1-LoanToCost)*F198&gt;C197-$T$2,(1-LoanToCost)*F198&lt;=C198+$T$2))</f>
      </c>
      <c r="H198">
        <f>MIN(B198,MAX(0,(1-LoanToCost)*$S$2-I197))</f>
      </c>
      <c r="I198">
        <f>I197+H198</f>
      </c>
      <c r="J198">
        <f>IF(A198&gt;$P$2,0,K197*$R$2)</f>
      </c>
      <c r="K198">
        <f>K197+B198-H198+J198</f>
      </c>
      <c r="L198">
        <f>B198-H198+J198</f>
      </c>
      <c r="M198">
        <f>-H198+IF(A198=$P$2,NetProceeds-$Q$2,0)</f>
      </c>
      <c r="N198">
        <f>-B198+IF(A198=$P$2,NetProceeds,0)</f>
      </c>
    </row>
    <row r="199" spans="1:14" x14ac:dyDescent="0.25">
      <c r="A199">
        <v>197</v>
      </c>
      <c r="B199">
        <f>IF(A199&gt;$P$2,0,IF(A199=0,LandCost,IF(A199&lt;=BuildMonths,(HardCosts+HardCosts*ContingencyPct)*IF(BuildMonths=1,1,SIN(PI()*(A199-0.5)/BuildMonths)^2*2/BuildMonths)+SoftCosts/BuildMonths,0)))</f>
      </c>
      <c r="C199">
        <f>C198+B199</f>
      </c>
      <c r="D199">
        <f>IF(A199&gt;=$P$2,0,D200+B200*(1+$R$2)^($P$2-A199-1))</f>
      </c>
      <c r="E199">
        <f>IF(A199&gt;$P$2,0,(1+$R$2)^($P$2-A199))</f>
      </c>
      <c r="F199">
        <f>IF(A199&gt;$P$2,0,(C199*E199+D199)/(LoanToCost+(1-LoanToCost)*E199))</f>
      </c>
      <c r="G199">
        <f>IF(A199&gt;$P$2,FALSE,AND((1-LoanToCost)*F199&gt;C198-$T$2,(1-LoanToCost)*F199&lt;=C199+$T$2))</f>
      </c>
      <c r="H199">
        <f>MIN(B199,MAX(0,(1-LoanToCost)*$S$2-I198))</f>
      </c>
      <c r="I199">
        <f>I198+H199</f>
      </c>
      <c r="J199">
        <f>IF(A199&gt;$P$2,0,K198*$R$2)</f>
      </c>
      <c r="K199">
        <f>K198+B199-H199+J199</f>
      </c>
      <c r="L199">
        <f>B199-H199+J199</f>
      </c>
      <c r="M199">
        <f>-H199+IF(A199=$P$2,NetProceeds-$Q$2,0)</f>
      </c>
      <c r="N199">
        <f>-B199+IF(A199=$P$2,NetProceeds,0)</f>
      </c>
    </row>
    <row r="200" spans="1:14" x14ac:dyDescent="0.25">
      <c r="A200">
        <v>198</v>
      </c>
      <c r="B200">
        <f>IF(A200&gt;$P$2,0,IF(A200=0,LandCost,IF(A200&lt;=BuildMonths,(HardCosts+HardCosts*ContingencyPct)*IF(BuildMonths=1,1,SIN(PI()*(A200-0.5)/BuildMonths)^2*2/BuildMonths)+SoftCosts/BuildMonths,0)))</f>
      </c>
      <c r="C200">
        <f>C199+B200</f>
      </c>
      <c r="D200">
        <f>IF(A200&gt;=$P$2,0,D201+B201*(1+$R$2)^($P$2-A200-1))</f>
      </c>
      <c r="E200">
        <f>IF(A200&gt;$P$2,0,(1+$R$2)^($P$2-A200))</f>
      </c>
      <c r="F200">
        <f>IF(A200&gt;$P$2,0,(C200*E200+D200)/(LoanToCost+(1-LoanToCost)*E200))</f>
      </c>
      <c r="G200">
        <f>IF(A200&gt;$P$2,FALSE,AND((1-LoanToCost)*F200&gt;C199-$T$2,(1-LoanToCost)*F200&lt;=C200+$T$2))</f>
      </c>
      <c r="H200">
        <f>MIN(B200,MAX(0,(1-LoanToCost)*$S$2-I199))</f>
      </c>
      <c r="I200">
        <f>I199+H200</f>
      </c>
      <c r="J200">
        <f>IF(A200&gt;$P$2,0,K199*$R$2)</f>
      </c>
      <c r="K200">
        <f>K199+B200-H200+J200</f>
      </c>
      <c r="L200">
        <f>B200-H200+J200</f>
      </c>
      <c r="M200">
        <f>-H200+IF(A200=$P$2,NetProceeds-$Q$2,0)</f>
      </c>
      <c r="N200">
        <f>-B200+IF(A200=$P$2,NetProceeds,0)</f>
      </c>
    </row>
    <row r="201" spans="1:14" x14ac:dyDescent="0.25">
      <c r="A201">
        <v>199</v>
      </c>
      <c r="B201">
        <f>IF(A201&gt;$P$2,0,IF(A201=0,LandCost,IF(A201&lt;=BuildMonths,(HardCosts+HardCosts*ContingencyPct)*IF(BuildMonths=1,1,SIN(PI()*(A201-0.5)/BuildMonths)^2*2/BuildMonths)+SoftCosts/BuildMonths,0)))</f>
      </c>
      <c r="C201">
        <f>C200+B201</f>
      </c>
      <c r="D201">
        <f>IF(A201&gt;=$P$2,0,D202+B202*(1+$R$2)^($P$2-A201-1))</f>
      </c>
      <c r="E201">
        <f>IF(A201&gt;$P$2,0,(1+$R$2)^($P$2-A201))</f>
      </c>
      <c r="F201">
        <f>IF(A201&gt;$P$2,0,(C201*E201+D201)/(LoanToCost+(1-LoanToCost)*E201))</f>
      </c>
      <c r="G201">
        <f>IF(A201&gt;$P$2,FALSE,AND((1-LoanToCost)*F201&gt;C200-$T$2,(1-LoanToCost)*F201&lt;=C201+$T$2))</f>
      </c>
      <c r="H201">
        <f>MIN(B201,MAX(0,(1-LoanToCost)*$S$2-I200))</f>
      </c>
      <c r="I201">
        <f>I200+H201</f>
      </c>
      <c r="J201">
        <f>IF(A201&gt;$P$2,0,K200*$R$2)</f>
      </c>
      <c r="K201">
        <f>K200+B201-H201+J201</f>
      </c>
      <c r="L201">
        <f>B201-H201+J201</f>
      </c>
      <c r="M201">
        <f>-H201+IF(A201=$P$2,NetProceeds-$Q$2,0)</f>
      </c>
      <c r="N201">
        <f>-B201+IF(A201=$P$2,NetProceeds,0)</f>
      </c>
    </row>
    <row r="202" spans="1:14" x14ac:dyDescent="0.25">
      <c r="A202">
        <v>200</v>
      </c>
      <c r="B202">
        <f>IF(A202&gt;$P$2,0,IF(A202=0,LandCost,IF(A202&lt;=BuildMonths,(HardCosts+HardCosts*ContingencyPct)*IF(BuildMonths=1,1,SIN(PI()*(A202-0.5)/BuildMonths)^2*2/BuildMonths)+SoftCosts/BuildMonths,0)))</f>
      </c>
      <c r="C202">
        <f>C201+B202</f>
      </c>
      <c r="D202">
        <f>IF(A202&gt;=$P$2,0,D203+B203*(1+$R$2)^($P$2-A202-1))</f>
      </c>
      <c r="E202">
        <f>IF(A202&gt;$P$2,0,(1+$R$2)^($P$2-A202))</f>
      </c>
      <c r="F202">
        <f>IF(A202&gt;$P$2,0,(C202*E202+D202)/(LoanToCost+(1-LoanToCost)*E202))</f>
      </c>
      <c r="G202">
        <f>IF(A202&gt;$P$2,FALSE,AND((1-LoanToCost)*F202&gt;C201-$T$2,(1-LoanToCost)*F202&lt;=C202+$T$2))</f>
      </c>
      <c r="H202">
        <f>MIN(B202,MAX(0,(1-LoanToCost)*$S$2-I201))</f>
      </c>
      <c r="I202">
        <f>I201+H202</f>
      </c>
      <c r="J202">
        <f>IF(A202&gt;$P$2,0,K201*$R$2)</f>
      </c>
      <c r="K202">
        <f>K201+B202-H202+J202</f>
      </c>
      <c r="L202">
        <f>B202-H202+J202</f>
      </c>
      <c r="M202">
        <f>-H202+IF(A202=$P$2,NetProceeds-$Q$2,0)</f>
      </c>
      <c r="N202">
        <f>-B202+IF(A202=$P$2,NetProceeds,0)</f>
      </c>
    </row>
    <row r="203" spans="1:14" x14ac:dyDescent="0.25">
      <c r="A203">
        <v>201</v>
      </c>
      <c r="B203">
        <f>IF(A203&gt;$P$2,0,IF(A203=0,LandCost,IF(A203&lt;=BuildMonths,(HardCosts+HardCosts*ContingencyPct)*IF(BuildMonths=1,1,SIN(PI()*(A203-0.5)/BuildMonths)^2*2/BuildMonths)+SoftCosts/BuildMonths,0)))</f>
      </c>
      <c r="C203">
        <f>C202+B203</f>
      </c>
      <c r="D203">
        <f>IF(A203&gt;=$P$2,0,D204+B204*(1+$R$2)^($P$2-A203-1))</f>
      </c>
      <c r="E203">
        <f>IF(A203&gt;$P$2,0,(1+$R$2)^($P$2-A203))</f>
      </c>
      <c r="F203">
        <f>IF(A203&gt;$P$2,0,(C203*E203+D203)/(LoanToCost+(1-LoanToCost)*E203))</f>
      </c>
      <c r="G203">
        <f>IF(A203&gt;$P$2,FALSE,AND((1-LoanToCost)*F203&gt;C202-$T$2,(1-LoanToCost)*F203&lt;=C203+$T$2))</f>
      </c>
      <c r="H203">
        <f>MIN(B203,MAX(0,(1-LoanToCost)*$S$2-I202))</f>
      </c>
      <c r="I203">
        <f>I202+H203</f>
      </c>
      <c r="J203">
        <f>IF(A203&gt;$P$2,0,K202*$R$2)</f>
      </c>
      <c r="K203">
        <f>K202+B203-H203+J203</f>
      </c>
      <c r="L203">
        <f>B203-H203+J203</f>
      </c>
      <c r="M203">
        <f>-H203+IF(A203=$P$2,NetProceeds-$Q$2,0)</f>
      </c>
      <c r="N203">
        <f>-B203+IF(A203=$P$2,NetProceeds,0)</f>
      </c>
    </row>
    <row r="204" spans="1:14" x14ac:dyDescent="0.25">
      <c r="A204">
        <v>202</v>
      </c>
      <c r="B204">
        <f>IF(A204&gt;$P$2,0,IF(A204=0,LandCost,IF(A204&lt;=BuildMonths,(HardCosts+HardCosts*ContingencyPct)*IF(BuildMonths=1,1,SIN(PI()*(A204-0.5)/BuildMonths)^2*2/BuildMonths)+SoftCosts/BuildMonths,0)))</f>
      </c>
      <c r="C204">
        <f>C203+B204</f>
      </c>
      <c r="D204">
        <f>IF(A204&gt;=$P$2,0,D205+B205*(1+$R$2)^($P$2-A204-1))</f>
      </c>
      <c r="E204">
        <f>IF(A204&gt;$P$2,0,(1+$R$2)^($P$2-A204))</f>
      </c>
      <c r="F204">
        <f>IF(A204&gt;$P$2,0,(C204*E204+D204)/(LoanToCost+(1-LoanToCost)*E204))</f>
      </c>
      <c r="G204">
        <f>IF(A204&gt;$P$2,FALSE,AND((1-LoanToCost)*F204&gt;C203-$T$2,(1-LoanToCost)*F204&lt;=C204+$T$2))</f>
      </c>
      <c r="H204">
        <f>MIN(B204,MAX(0,(1-LoanToCost)*$S$2-I203))</f>
      </c>
      <c r="I204">
        <f>I203+H204</f>
      </c>
      <c r="J204">
        <f>IF(A204&gt;$P$2,0,K203*$R$2)</f>
      </c>
      <c r="K204">
        <f>K203+B204-H204+J204</f>
      </c>
      <c r="L204">
        <f>B204-H204+J204</f>
      </c>
      <c r="M204">
        <f>-H204+IF(A204=$P$2,NetProceeds-$Q$2,0)</f>
      </c>
      <c r="N204">
        <f>-B204+IF(A204=$P$2,NetProceeds,0)</f>
      </c>
    </row>
    <row r="205" spans="1:14" x14ac:dyDescent="0.25">
      <c r="A205">
        <v>203</v>
      </c>
      <c r="B205">
        <f>IF(A205&gt;$P$2,0,IF(A205=0,LandCost,IF(A205&lt;=BuildMonths,(HardCosts+HardCosts*ContingencyPct)*IF(BuildMonths=1,1,SIN(PI()*(A205-0.5)/BuildMonths)^2*2/BuildMonths)+SoftCosts/BuildMonths,0)))</f>
      </c>
      <c r="C205">
        <f>C204+B205</f>
      </c>
      <c r="D205">
        <f>IF(A205&gt;=$P$2,0,D206+B206*(1+$R$2)^($P$2-A205-1))</f>
      </c>
      <c r="E205">
        <f>IF(A205&gt;$P$2,0,(1+$R$2)^($P$2-A205))</f>
      </c>
      <c r="F205">
        <f>IF(A205&gt;$P$2,0,(C205*E205+D205)/(LoanToCost+(1-LoanToCost)*E205))</f>
      </c>
      <c r="G205">
        <f>IF(A205&gt;$P$2,FALSE,AND((1-LoanToCost)*F205&gt;C204-$T$2,(1-LoanToCost)*F205&lt;=C205+$T$2))</f>
      </c>
      <c r="H205">
        <f>MIN(B205,MAX(0,(1-LoanToCost)*$S$2-I204))</f>
      </c>
      <c r="I205">
        <f>I204+H205</f>
      </c>
      <c r="J205">
        <f>IF(A205&gt;$P$2,0,K204*$R$2)</f>
      </c>
      <c r="K205">
        <f>K204+B205-H205+J205</f>
      </c>
      <c r="L205">
        <f>B205-H205+J205</f>
      </c>
      <c r="M205">
        <f>-H205+IF(A205=$P$2,NetProceeds-$Q$2,0)</f>
      </c>
      <c r="N205">
        <f>-B205+IF(A205=$P$2,NetProceeds,0)</f>
      </c>
    </row>
    <row r="206" spans="1:14" x14ac:dyDescent="0.25">
      <c r="A206">
        <v>204</v>
      </c>
      <c r="B206">
        <f>IF(A206&gt;$P$2,0,IF(A206=0,LandCost,IF(A206&lt;=BuildMonths,(HardCosts+HardCosts*ContingencyPct)*IF(BuildMonths=1,1,SIN(PI()*(A206-0.5)/BuildMonths)^2*2/BuildMonths)+SoftCosts/BuildMonths,0)))</f>
      </c>
      <c r="C206">
        <f>C205+B206</f>
      </c>
      <c r="D206">
        <f>IF(A206&gt;=$P$2,0,D207+B207*(1+$R$2)^($P$2-A206-1))</f>
      </c>
      <c r="E206">
        <f>IF(A206&gt;$P$2,0,(1+$R$2)^($P$2-A206))</f>
      </c>
      <c r="F206">
        <f>IF(A206&gt;$P$2,0,(C206*E206+D206)/(LoanToCost+(1-LoanToCost)*E206))</f>
      </c>
      <c r="G206">
        <f>IF(A206&gt;$P$2,FALSE,AND((1-LoanToCost)*F206&gt;C205-$T$2,(1-LoanToCost)*F206&lt;=C206+$T$2))</f>
      </c>
      <c r="H206">
        <f>MIN(B206,MAX(0,(1-LoanToCost)*$S$2-I205))</f>
      </c>
      <c r="I206">
        <f>I205+H206</f>
      </c>
      <c r="J206">
        <f>IF(A206&gt;$P$2,0,K205*$R$2)</f>
      </c>
      <c r="K206">
        <f>K205+B206-H206+J206</f>
      </c>
      <c r="L206">
        <f>B206-H206+J206</f>
      </c>
      <c r="M206">
        <f>-H206+IF(A206=$P$2,NetProceeds-$Q$2,0)</f>
      </c>
      <c r="N206">
        <f>-B206+IF(A206=$P$2,NetProceeds,0)</f>
      </c>
    </row>
    <row r="207" spans="1:14" x14ac:dyDescent="0.25">
      <c r="A207">
        <v>205</v>
      </c>
      <c r="B207">
        <f>IF(A207&gt;$P$2,0,IF(A207=0,LandCost,IF(A207&lt;=BuildMonths,(HardCosts+HardCosts*ContingencyPct)*IF(BuildMonths=1,1,SIN(PI()*(A207-0.5)/BuildMonths)^2*2/BuildMonths)+SoftCosts/BuildMonths,0)))</f>
      </c>
      <c r="C207">
        <f>C206+B207</f>
      </c>
      <c r="D207">
        <f>IF(A207&gt;=$P$2,0,D208+B208*(1+$R$2)^($P$2-A207-1))</f>
      </c>
      <c r="E207">
        <f>IF(A207&gt;$P$2,0,(1+$R$2)^($P$2-A207))</f>
      </c>
      <c r="F207">
        <f>IF(A207&gt;$P$2,0,(C207*E207+D207)/(LoanToCost+(1-LoanToCost)*E207))</f>
      </c>
      <c r="G207">
        <f>IF(A207&gt;$P$2,FALSE,AND((1-LoanToCost)*F207&gt;C206-$T$2,(1-LoanToCost)*F207&lt;=C207+$T$2))</f>
      </c>
      <c r="H207">
        <f>MIN(B207,MAX(0,(1-LoanToCost)*$S$2-I206))</f>
      </c>
      <c r="I207">
        <f>I206+H207</f>
      </c>
      <c r="J207">
        <f>IF(A207&gt;$P$2,0,K206*$R$2)</f>
      </c>
      <c r="K207">
        <f>K206+B207-H207+J207</f>
      </c>
      <c r="L207">
        <f>B207-H207+J207</f>
      </c>
      <c r="M207">
        <f>-H207+IF(A207=$P$2,NetProceeds-$Q$2,0)</f>
      </c>
      <c r="N207">
        <f>-B207+IF(A207=$P$2,NetProceeds,0)</f>
      </c>
    </row>
    <row r="208" spans="1:14" x14ac:dyDescent="0.25">
      <c r="A208">
        <v>206</v>
      </c>
      <c r="B208">
        <f>IF(A208&gt;$P$2,0,IF(A208=0,LandCost,IF(A208&lt;=BuildMonths,(HardCosts+HardCosts*ContingencyPct)*IF(BuildMonths=1,1,SIN(PI()*(A208-0.5)/BuildMonths)^2*2/BuildMonths)+SoftCosts/BuildMonths,0)))</f>
      </c>
      <c r="C208">
        <f>C207+B208</f>
      </c>
      <c r="D208">
        <f>IF(A208&gt;=$P$2,0,D209+B209*(1+$R$2)^($P$2-A208-1))</f>
      </c>
      <c r="E208">
        <f>IF(A208&gt;$P$2,0,(1+$R$2)^($P$2-A208))</f>
      </c>
      <c r="F208">
        <f>IF(A208&gt;$P$2,0,(C208*E208+D208)/(LoanToCost+(1-LoanToCost)*E208))</f>
      </c>
      <c r="G208">
        <f>IF(A208&gt;$P$2,FALSE,AND((1-LoanToCost)*F208&gt;C207-$T$2,(1-LoanToCost)*F208&lt;=C208+$T$2))</f>
      </c>
      <c r="H208">
        <f>MIN(B208,MAX(0,(1-LoanToCost)*$S$2-I207))</f>
      </c>
      <c r="I208">
        <f>I207+H208</f>
      </c>
      <c r="J208">
        <f>IF(A208&gt;$P$2,0,K207*$R$2)</f>
      </c>
      <c r="K208">
        <f>K207+B208-H208+J208</f>
      </c>
      <c r="L208">
        <f>B208-H208+J208</f>
      </c>
      <c r="M208">
        <f>-H208+IF(A208=$P$2,NetProceeds-$Q$2,0)</f>
      </c>
      <c r="N208">
        <f>-B208+IF(A208=$P$2,NetProceeds,0)</f>
      </c>
    </row>
    <row r="209" spans="1:14" x14ac:dyDescent="0.25">
      <c r="A209">
        <v>207</v>
      </c>
      <c r="B209">
        <f>IF(A209&gt;$P$2,0,IF(A209=0,LandCost,IF(A209&lt;=BuildMonths,(HardCosts+HardCosts*ContingencyPct)*IF(BuildMonths=1,1,SIN(PI()*(A209-0.5)/BuildMonths)^2*2/BuildMonths)+SoftCosts/BuildMonths,0)))</f>
      </c>
      <c r="C209">
        <f>C208+B209</f>
      </c>
      <c r="D209">
        <f>IF(A209&gt;=$P$2,0,D210+B210*(1+$R$2)^($P$2-A209-1))</f>
      </c>
      <c r="E209">
        <f>IF(A209&gt;$P$2,0,(1+$R$2)^($P$2-A209))</f>
      </c>
      <c r="F209">
        <f>IF(A209&gt;$P$2,0,(C209*E209+D209)/(LoanToCost+(1-LoanToCost)*E209))</f>
      </c>
      <c r="G209">
        <f>IF(A209&gt;$P$2,FALSE,AND((1-LoanToCost)*F209&gt;C208-$T$2,(1-LoanToCost)*F209&lt;=C209+$T$2))</f>
      </c>
      <c r="H209">
        <f>MIN(B209,MAX(0,(1-LoanToCost)*$S$2-I208))</f>
      </c>
      <c r="I209">
        <f>I208+H209</f>
      </c>
      <c r="J209">
        <f>IF(A209&gt;$P$2,0,K208*$R$2)</f>
      </c>
      <c r="K209">
        <f>K208+B209-H209+J209</f>
      </c>
      <c r="L209">
        <f>B209-H209+J209</f>
      </c>
      <c r="M209">
        <f>-H209+IF(A209=$P$2,NetProceeds-$Q$2,0)</f>
      </c>
      <c r="N209">
        <f>-B209+IF(A209=$P$2,NetProceeds,0)</f>
      </c>
    </row>
    <row r="210" spans="1:14" x14ac:dyDescent="0.25">
      <c r="A210">
        <v>208</v>
      </c>
      <c r="B210">
        <f>IF(A210&gt;$P$2,0,IF(A210=0,LandCost,IF(A210&lt;=BuildMonths,(HardCosts+HardCosts*ContingencyPct)*IF(BuildMonths=1,1,SIN(PI()*(A210-0.5)/BuildMonths)^2*2/BuildMonths)+SoftCosts/BuildMonths,0)))</f>
      </c>
      <c r="C210">
        <f>C209+B210</f>
      </c>
      <c r="D210">
        <f>IF(A210&gt;=$P$2,0,D211+B211*(1+$R$2)^($P$2-A210-1))</f>
      </c>
      <c r="E210">
        <f>IF(A210&gt;$P$2,0,(1+$R$2)^($P$2-A210))</f>
      </c>
      <c r="F210">
        <f>IF(A210&gt;$P$2,0,(C210*E210+D210)/(LoanToCost+(1-LoanToCost)*E210))</f>
      </c>
      <c r="G210">
        <f>IF(A210&gt;$P$2,FALSE,AND((1-LoanToCost)*F210&gt;C209-$T$2,(1-LoanToCost)*F210&lt;=C210+$T$2))</f>
      </c>
      <c r="H210">
        <f>MIN(B210,MAX(0,(1-LoanToCost)*$S$2-I209))</f>
      </c>
      <c r="I210">
        <f>I209+H210</f>
      </c>
      <c r="J210">
        <f>IF(A210&gt;$P$2,0,K209*$R$2)</f>
      </c>
      <c r="K210">
        <f>K209+B210-H210+J210</f>
      </c>
      <c r="L210">
        <f>B210-H210+J210</f>
      </c>
      <c r="M210">
        <f>-H210+IF(A210=$P$2,NetProceeds-$Q$2,0)</f>
      </c>
      <c r="N210">
        <f>-B210+IF(A210=$P$2,NetProceeds,0)</f>
      </c>
    </row>
    <row r="211" spans="1:14" x14ac:dyDescent="0.25">
      <c r="A211">
        <v>209</v>
      </c>
      <c r="B211">
        <f>IF(A211&gt;$P$2,0,IF(A211=0,LandCost,IF(A211&lt;=BuildMonths,(HardCosts+HardCosts*ContingencyPct)*IF(BuildMonths=1,1,SIN(PI()*(A211-0.5)/BuildMonths)^2*2/BuildMonths)+SoftCosts/BuildMonths,0)))</f>
      </c>
      <c r="C211">
        <f>C210+B211</f>
      </c>
      <c r="D211">
        <f>IF(A211&gt;=$P$2,0,D212+B212*(1+$R$2)^($P$2-A211-1))</f>
      </c>
      <c r="E211">
        <f>IF(A211&gt;$P$2,0,(1+$R$2)^($P$2-A211))</f>
      </c>
      <c r="F211">
        <f>IF(A211&gt;$P$2,0,(C211*E211+D211)/(LoanToCost+(1-LoanToCost)*E211))</f>
      </c>
      <c r="G211">
        <f>IF(A211&gt;$P$2,FALSE,AND((1-LoanToCost)*F211&gt;C210-$T$2,(1-LoanToCost)*F211&lt;=C211+$T$2))</f>
      </c>
      <c r="H211">
        <f>MIN(B211,MAX(0,(1-LoanToCost)*$S$2-I210))</f>
      </c>
      <c r="I211">
        <f>I210+H211</f>
      </c>
      <c r="J211">
        <f>IF(A211&gt;$P$2,0,K210*$R$2)</f>
      </c>
      <c r="K211">
        <f>K210+B211-H211+J211</f>
      </c>
      <c r="L211">
        <f>B211-H211+J211</f>
      </c>
      <c r="M211">
        <f>-H211+IF(A211=$P$2,NetProceeds-$Q$2,0)</f>
      </c>
      <c r="N211">
        <f>-B211+IF(A211=$P$2,NetProceeds,0)</f>
      </c>
    </row>
    <row r="212" spans="1:14" x14ac:dyDescent="0.25">
      <c r="A212">
        <v>210</v>
      </c>
      <c r="B212">
        <f>IF(A212&gt;$P$2,0,IF(A212=0,LandCost,IF(A212&lt;=BuildMonths,(HardCosts+HardCosts*ContingencyPct)*IF(BuildMonths=1,1,SIN(PI()*(A212-0.5)/BuildMonths)^2*2/BuildMonths)+SoftCosts/BuildMonths,0)))</f>
      </c>
      <c r="C212">
        <f>C211+B212</f>
      </c>
      <c r="D212">
        <f>IF(A212&gt;=$P$2,0,D213+B213*(1+$R$2)^($P$2-A212-1))</f>
      </c>
      <c r="E212">
        <f>IF(A212&gt;$P$2,0,(1+$R$2)^($P$2-A212))</f>
      </c>
      <c r="F212">
        <f>IF(A212&gt;$P$2,0,(C212*E212+D212)/(LoanToCost+(1-LoanToCost)*E212))</f>
      </c>
      <c r="G212">
        <f>IF(A212&gt;$P$2,FALSE,AND((1-LoanToCost)*F212&gt;C211-$T$2,(1-LoanToCost)*F212&lt;=C212+$T$2))</f>
      </c>
      <c r="H212">
        <f>MIN(B212,MAX(0,(1-LoanToCost)*$S$2-I211))</f>
      </c>
      <c r="I212">
        <f>I211+H212</f>
      </c>
      <c r="J212">
        <f>IF(A212&gt;$P$2,0,K211*$R$2)</f>
      </c>
      <c r="K212">
        <f>K211+B212-H212+J212</f>
      </c>
      <c r="L212">
        <f>B212-H212+J212</f>
      </c>
      <c r="M212">
        <f>-H212+IF(A212=$P$2,NetProceeds-$Q$2,0)</f>
      </c>
      <c r="N212">
        <f>-B212+IF(A212=$P$2,NetProceeds,0)</f>
      </c>
    </row>
    <row r="213" spans="1:14" x14ac:dyDescent="0.25">
      <c r="A213">
        <v>211</v>
      </c>
      <c r="B213">
        <f>IF(A213&gt;$P$2,0,IF(A213=0,LandCost,IF(A213&lt;=BuildMonths,(HardCosts+HardCosts*ContingencyPct)*IF(BuildMonths=1,1,SIN(PI()*(A213-0.5)/BuildMonths)^2*2/BuildMonths)+SoftCosts/BuildMonths,0)))</f>
      </c>
      <c r="C213">
        <f>C212+B213</f>
      </c>
      <c r="D213">
        <f>IF(A213&gt;=$P$2,0,D214+B214*(1+$R$2)^($P$2-A213-1))</f>
      </c>
      <c r="E213">
        <f>IF(A213&gt;$P$2,0,(1+$R$2)^($P$2-A213))</f>
      </c>
      <c r="F213">
        <f>IF(A213&gt;$P$2,0,(C213*E213+D213)/(LoanToCost+(1-LoanToCost)*E213))</f>
      </c>
      <c r="G213">
        <f>IF(A213&gt;$P$2,FALSE,AND((1-LoanToCost)*F213&gt;C212-$T$2,(1-LoanToCost)*F213&lt;=C213+$T$2))</f>
      </c>
      <c r="H213">
        <f>MIN(B213,MAX(0,(1-LoanToCost)*$S$2-I212))</f>
      </c>
      <c r="I213">
        <f>I212+H213</f>
      </c>
      <c r="J213">
        <f>IF(A213&gt;$P$2,0,K212*$R$2)</f>
      </c>
      <c r="K213">
        <f>K212+B213-H213+J213</f>
      </c>
      <c r="L213">
        <f>B213-H213+J213</f>
      </c>
      <c r="M213">
        <f>-H213+IF(A213=$P$2,NetProceeds-$Q$2,0)</f>
      </c>
      <c r="N213">
        <f>-B213+IF(A213=$P$2,NetProceeds,0)</f>
      </c>
    </row>
    <row r="214" spans="1:14" x14ac:dyDescent="0.25">
      <c r="A214">
        <v>212</v>
      </c>
      <c r="B214">
        <f>IF(A214&gt;$P$2,0,IF(A214=0,LandCost,IF(A214&lt;=BuildMonths,(HardCosts+HardCosts*ContingencyPct)*IF(BuildMonths=1,1,SIN(PI()*(A214-0.5)/BuildMonths)^2*2/BuildMonths)+SoftCosts/BuildMonths,0)))</f>
      </c>
      <c r="C214">
        <f>C213+B214</f>
      </c>
      <c r="D214">
        <f>IF(A214&gt;=$P$2,0,D215+B215*(1+$R$2)^($P$2-A214-1))</f>
      </c>
      <c r="E214">
        <f>IF(A214&gt;$P$2,0,(1+$R$2)^($P$2-A214))</f>
      </c>
      <c r="F214">
        <f>IF(A214&gt;$P$2,0,(C214*E214+D214)/(LoanToCost+(1-LoanToCost)*E214))</f>
      </c>
      <c r="G214">
        <f>IF(A214&gt;$P$2,FALSE,AND((1-LoanToCost)*F214&gt;C213-$T$2,(1-LoanToCost)*F214&lt;=C214+$T$2))</f>
      </c>
      <c r="H214">
        <f>MIN(B214,MAX(0,(1-LoanToCost)*$S$2-I213))</f>
      </c>
      <c r="I214">
        <f>I213+H214</f>
      </c>
      <c r="J214">
        <f>IF(A214&gt;$P$2,0,K213*$R$2)</f>
      </c>
      <c r="K214">
        <f>K213+B214-H214+J214</f>
      </c>
      <c r="L214">
        <f>B214-H214+J214</f>
      </c>
      <c r="M214">
        <f>-H214+IF(A214=$P$2,NetProceeds-$Q$2,0)</f>
      </c>
      <c r="N214">
        <f>-B214+IF(A214=$P$2,NetProceeds,0)</f>
      </c>
    </row>
    <row r="215" spans="1:14" x14ac:dyDescent="0.25">
      <c r="A215">
        <v>213</v>
      </c>
      <c r="B215">
        <f>IF(A215&gt;$P$2,0,IF(A215=0,LandCost,IF(A215&lt;=BuildMonths,(HardCosts+HardCosts*ContingencyPct)*IF(BuildMonths=1,1,SIN(PI()*(A215-0.5)/BuildMonths)^2*2/BuildMonths)+SoftCosts/BuildMonths,0)))</f>
      </c>
      <c r="C215">
        <f>C214+B215</f>
      </c>
      <c r="D215">
        <f>IF(A215&gt;=$P$2,0,D216+B216*(1+$R$2)^($P$2-A215-1))</f>
      </c>
      <c r="E215">
        <f>IF(A215&gt;$P$2,0,(1+$R$2)^($P$2-A215))</f>
      </c>
      <c r="F215">
        <f>IF(A215&gt;$P$2,0,(C215*E215+D215)/(LoanToCost+(1-LoanToCost)*E215))</f>
      </c>
      <c r="G215">
        <f>IF(A215&gt;$P$2,FALSE,AND((1-LoanToCost)*F215&gt;C214-$T$2,(1-LoanToCost)*F215&lt;=C215+$T$2))</f>
      </c>
      <c r="H215">
        <f>MIN(B215,MAX(0,(1-LoanToCost)*$S$2-I214))</f>
      </c>
      <c r="I215">
        <f>I214+H215</f>
      </c>
      <c r="J215">
        <f>IF(A215&gt;$P$2,0,K214*$R$2)</f>
      </c>
      <c r="K215">
        <f>K214+B215-H215+J215</f>
      </c>
      <c r="L215">
        <f>B215-H215+J215</f>
      </c>
      <c r="M215">
        <f>-H215+IF(A215=$P$2,NetProceeds-$Q$2,0)</f>
      </c>
      <c r="N215">
        <f>-B215+IF(A215=$P$2,NetProceeds,0)</f>
      </c>
    </row>
    <row r="216" spans="1:14" x14ac:dyDescent="0.25">
      <c r="A216">
        <v>214</v>
      </c>
      <c r="B216">
        <f>IF(A216&gt;$P$2,0,IF(A216=0,LandCost,IF(A216&lt;=BuildMonths,(HardCosts+HardCosts*ContingencyPct)*IF(BuildMonths=1,1,SIN(PI()*(A216-0.5)/BuildMonths)^2*2/BuildMonths)+SoftCosts/BuildMonths,0)))</f>
      </c>
      <c r="C216">
        <f>C215+B216</f>
      </c>
      <c r="D216">
        <f>IF(A216&gt;=$P$2,0,D217+B217*(1+$R$2)^($P$2-A216-1))</f>
      </c>
      <c r="E216">
        <f>IF(A216&gt;$P$2,0,(1+$R$2)^($P$2-A216))</f>
      </c>
      <c r="F216">
        <f>IF(A216&gt;$P$2,0,(C216*E216+D216)/(LoanToCost+(1-LoanToCost)*E216))</f>
      </c>
      <c r="G216">
        <f>IF(A216&gt;$P$2,FALSE,AND((1-LoanToCost)*F216&gt;C215-$T$2,(1-LoanToCost)*F216&lt;=C216+$T$2))</f>
      </c>
      <c r="H216">
        <f>MIN(B216,MAX(0,(1-LoanToCost)*$S$2-I215))</f>
      </c>
      <c r="I216">
        <f>I215+H216</f>
      </c>
      <c r="J216">
        <f>IF(A216&gt;$P$2,0,K215*$R$2)</f>
      </c>
      <c r="K216">
        <f>K215+B216-H216+J216</f>
      </c>
      <c r="L216">
        <f>B216-H216+J216</f>
      </c>
      <c r="M216">
        <f>-H216+IF(A216=$P$2,NetProceeds-$Q$2,0)</f>
      </c>
      <c r="N216">
        <f>-B216+IF(A216=$P$2,NetProceeds,0)</f>
      </c>
    </row>
    <row r="217" spans="1:14" x14ac:dyDescent="0.25">
      <c r="A217">
        <v>215</v>
      </c>
      <c r="B217">
        <f>IF(A217&gt;$P$2,0,IF(A217=0,LandCost,IF(A217&lt;=BuildMonths,(HardCosts+HardCosts*ContingencyPct)*IF(BuildMonths=1,1,SIN(PI()*(A217-0.5)/BuildMonths)^2*2/BuildMonths)+SoftCosts/BuildMonths,0)))</f>
      </c>
      <c r="C217">
        <f>C216+B217</f>
      </c>
      <c r="D217">
        <f>IF(A217&gt;=$P$2,0,D218+B218*(1+$R$2)^($P$2-A217-1))</f>
      </c>
      <c r="E217">
        <f>IF(A217&gt;$P$2,0,(1+$R$2)^($P$2-A217))</f>
      </c>
      <c r="F217">
        <f>IF(A217&gt;$P$2,0,(C217*E217+D217)/(LoanToCost+(1-LoanToCost)*E217))</f>
      </c>
      <c r="G217">
        <f>IF(A217&gt;$P$2,FALSE,AND((1-LoanToCost)*F217&gt;C216-$T$2,(1-LoanToCost)*F217&lt;=C217+$T$2))</f>
      </c>
      <c r="H217">
        <f>MIN(B217,MAX(0,(1-LoanToCost)*$S$2-I216))</f>
      </c>
      <c r="I217">
        <f>I216+H217</f>
      </c>
      <c r="J217">
        <f>IF(A217&gt;$P$2,0,K216*$R$2)</f>
      </c>
      <c r="K217">
        <f>K216+B217-H217+J217</f>
      </c>
      <c r="L217">
        <f>B217-H217+J217</f>
      </c>
      <c r="M217">
        <f>-H217+IF(A217=$P$2,NetProceeds-$Q$2,0)</f>
      </c>
      <c r="N217">
        <f>-B217+IF(A217=$P$2,NetProceeds,0)</f>
      </c>
    </row>
    <row r="218" spans="1:14" x14ac:dyDescent="0.25">
      <c r="A218">
        <v>216</v>
      </c>
      <c r="B218">
        <f>IF(A218&gt;$P$2,0,IF(A218=0,LandCost,IF(A218&lt;=BuildMonths,(HardCosts+HardCosts*ContingencyPct)*IF(BuildMonths=1,1,SIN(PI()*(A218-0.5)/BuildMonths)^2*2/BuildMonths)+SoftCosts/BuildMonths,0)))</f>
      </c>
      <c r="C218">
        <f>C217+B218</f>
      </c>
      <c r="D218">
        <f>IF(A218&gt;=$P$2,0,D219+B219*(1+$R$2)^($P$2-A218-1))</f>
      </c>
      <c r="E218">
        <f>IF(A218&gt;$P$2,0,(1+$R$2)^($P$2-A218))</f>
      </c>
      <c r="F218">
        <f>IF(A218&gt;$P$2,0,(C218*E218+D218)/(LoanToCost+(1-LoanToCost)*E218))</f>
      </c>
      <c r="G218">
        <f>IF(A218&gt;$P$2,FALSE,AND((1-LoanToCost)*F218&gt;C217-$T$2,(1-LoanToCost)*F218&lt;=C218+$T$2))</f>
      </c>
      <c r="H218">
        <f>MIN(B218,MAX(0,(1-LoanToCost)*$S$2-I217))</f>
      </c>
      <c r="I218">
        <f>I217+H218</f>
      </c>
      <c r="J218">
        <f>IF(A218&gt;$P$2,0,K217*$R$2)</f>
      </c>
      <c r="K218">
        <f>K217+B218-H218+J218</f>
      </c>
      <c r="L218">
        <f>B218-H218+J218</f>
      </c>
      <c r="M218">
        <f>-H218+IF(A218=$P$2,NetProceeds-$Q$2,0)</f>
      </c>
      <c r="N218">
        <f>-B218+IF(A218=$P$2,NetProceeds,0)</f>
      </c>
    </row>
    <row r="219" spans="1:14" x14ac:dyDescent="0.25">
      <c r="A219">
        <v>217</v>
      </c>
      <c r="B219">
        <f>IF(A219&gt;$P$2,0,IF(A219=0,LandCost,IF(A219&lt;=BuildMonths,(HardCosts+HardCosts*ContingencyPct)*IF(BuildMonths=1,1,SIN(PI()*(A219-0.5)/BuildMonths)^2*2/BuildMonths)+SoftCosts/BuildMonths,0)))</f>
      </c>
      <c r="C219">
        <f>C218+B219</f>
      </c>
      <c r="D219">
        <f>IF(A219&gt;=$P$2,0,D220+B220*(1+$R$2)^($P$2-A219-1))</f>
      </c>
      <c r="E219">
        <f>IF(A219&gt;$P$2,0,(1+$R$2)^($P$2-A219))</f>
      </c>
      <c r="F219">
        <f>IF(A219&gt;$P$2,0,(C219*E219+D219)/(LoanToCost+(1-LoanToCost)*E219))</f>
      </c>
      <c r="G219">
        <f>IF(A219&gt;$P$2,FALSE,AND((1-LoanToCost)*F219&gt;C218-$T$2,(1-LoanToCost)*F219&lt;=C219+$T$2))</f>
      </c>
      <c r="H219">
        <f>MIN(B219,MAX(0,(1-LoanToCost)*$S$2-I218))</f>
      </c>
      <c r="I219">
        <f>I218+H219</f>
      </c>
      <c r="J219">
        <f>IF(A219&gt;$P$2,0,K218*$R$2)</f>
      </c>
      <c r="K219">
        <f>K218+B219-H219+J219</f>
      </c>
      <c r="L219">
        <f>B219-H219+J219</f>
      </c>
      <c r="M219">
        <f>-H219+IF(A219=$P$2,NetProceeds-$Q$2,0)</f>
      </c>
      <c r="N219">
        <f>-B219+IF(A219=$P$2,NetProceeds,0)</f>
      </c>
    </row>
    <row r="220" spans="1:14" x14ac:dyDescent="0.25">
      <c r="A220">
        <v>218</v>
      </c>
      <c r="B220">
        <f>IF(A220&gt;$P$2,0,IF(A220=0,LandCost,IF(A220&lt;=BuildMonths,(HardCosts+HardCosts*ContingencyPct)*IF(BuildMonths=1,1,SIN(PI()*(A220-0.5)/BuildMonths)^2*2/BuildMonths)+SoftCosts/BuildMonths,0)))</f>
      </c>
      <c r="C220">
        <f>C219+B220</f>
      </c>
      <c r="D220">
        <f>IF(A220&gt;=$P$2,0,D221+B221*(1+$R$2)^($P$2-A220-1))</f>
      </c>
      <c r="E220">
        <f>IF(A220&gt;$P$2,0,(1+$R$2)^($P$2-A220))</f>
      </c>
      <c r="F220">
        <f>IF(A220&gt;$P$2,0,(C220*E220+D220)/(LoanToCost+(1-LoanToCost)*E220))</f>
      </c>
      <c r="G220">
        <f>IF(A220&gt;$P$2,FALSE,AND((1-LoanToCost)*F220&gt;C219-$T$2,(1-LoanToCost)*F220&lt;=C220+$T$2))</f>
      </c>
      <c r="H220">
        <f>MIN(B220,MAX(0,(1-LoanToCost)*$S$2-I219))</f>
      </c>
      <c r="I220">
        <f>I219+H220</f>
      </c>
      <c r="J220">
        <f>IF(A220&gt;$P$2,0,K219*$R$2)</f>
      </c>
      <c r="K220">
        <f>K219+B220-H220+J220</f>
      </c>
      <c r="L220">
        <f>B220-H220+J220</f>
      </c>
      <c r="M220">
        <f>-H220+IF(A220=$P$2,NetProceeds-$Q$2,0)</f>
      </c>
      <c r="N220">
        <f>-B220+IF(A220=$P$2,NetProceeds,0)</f>
      </c>
    </row>
    <row r="221" spans="1:14" x14ac:dyDescent="0.25">
      <c r="A221">
        <v>219</v>
      </c>
      <c r="B221">
        <f>IF(A221&gt;$P$2,0,IF(A221=0,LandCost,IF(A221&lt;=BuildMonths,(HardCosts+HardCosts*ContingencyPct)*IF(BuildMonths=1,1,SIN(PI()*(A221-0.5)/BuildMonths)^2*2/BuildMonths)+SoftCosts/BuildMonths,0)))</f>
      </c>
      <c r="C221">
        <f>C220+B221</f>
      </c>
      <c r="D221">
        <f>IF(A221&gt;=$P$2,0,D222+B222*(1+$R$2)^($P$2-A221-1))</f>
      </c>
      <c r="E221">
        <f>IF(A221&gt;$P$2,0,(1+$R$2)^($P$2-A221))</f>
      </c>
      <c r="F221">
        <f>IF(A221&gt;$P$2,0,(C221*E221+D221)/(LoanToCost+(1-LoanToCost)*E221))</f>
      </c>
      <c r="G221">
        <f>IF(A221&gt;$P$2,FALSE,AND((1-LoanToCost)*F221&gt;C220-$T$2,(1-LoanToCost)*F221&lt;=C221+$T$2))</f>
      </c>
      <c r="H221">
        <f>MIN(B221,MAX(0,(1-LoanToCost)*$S$2-I220))</f>
      </c>
      <c r="I221">
        <f>I220+H221</f>
      </c>
      <c r="J221">
        <f>IF(A221&gt;$P$2,0,K220*$R$2)</f>
      </c>
      <c r="K221">
        <f>K220+B221-H221+J221</f>
      </c>
      <c r="L221">
        <f>B221-H221+J221</f>
      </c>
      <c r="M221">
        <f>-H221+IF(A221=$P$2,NetProceeds-$Q$2,0)</f>
      </c>
      <c r="N221">
        <f>-B221+IF(A221=$P$2,NetProceeds,0)</f>
      </c>
    </row>
    <row r="222" spans="1:14" x14ac:dyDescent="0.25">
      <c r="A222">
        <v>220</v>
      </c>
      <c r="B222">
        <f>IF(A222&gt;$P$2,0,IF(A222=0,LandCost,IF(A222&lt;=BuildMonths,(HardCosts+HardCosts*ContingencyPct)*IF(BuildMonths=1,1,SIN(PI()*(A222-0.5)/BuildMonths)^2*2/BuildMonths)+SoftCosts/BuildMonths,0)))</f>
      </c>
      <c r="C222">
        <f>C221+B222</f>
      </c>
      <c r="D222">
        <f>IF(A222&gt;=$P$2,0,D223+B223*(1+$R$2)^($P$2-A222-1))</f>
      </c>
      <c r="E222">
        <f>IF(A222&gt;$P$2,0,(1+$R$2)^($P$2-A222))</f>
      </c>
      <c r="F222">
        <f>IF(A222&gt;$P$2,0,(C222*E222+D222)/(LoanToCost+(1-LoanToCost)*E222))</f>
      </c>
      <c r="G222">
        <f>IF(A222&gt;$P$2,FALSE,AND((1-LoanToCost)*F222&gt;C221-$T$2,(1-LoanToCost)*F222&lt;=C222+$T$2))</f>
      </c>
      <c r="H222">
        <f>MIN(B222,MAX(0,(1-LoanToCost)*$S$2-I221))</f>
      </c>
      <c r="I222">
        <f>I221+H222</f>
      </c>
      <c r="J222">
        <f>IF(A222&gt;$P$2,0,K221*$R$2)</f>
      </c>
      <c r="K222">
        <f>K221+B222-H222+J222</f>
      </c>
      <c r="L222">
        <f>B222-H222+J222</f>
      </c>
      <c r="M222">
        <f>-H222+IF(A222=$P$2,NetProceeds-$Q$2,0)</f>
      </c>
      <c r="N222">
        <f>-B222+IF(A222=$P$2,NetProceeds,0)</f>
      </c>
    </row>
    <row r="223" spans="1:14" x14ac:dyDescent="0.25">
      <c r="A223">
        <v>221</v>
      </c>
      <c r="B223">
        <f>IF(A223&gt;$P$2,0,IF(A223=0,LandCost,IF(A223&lt;=BuildMonths,(HardCosts+HardCosts*ContingencyPct)*IF(BuildMonths=1,1,SIN(PI()*(A223-0.5)/BuildMonths)^2*2/BuildMonths)+SoftCosts/BuildMonths,0)))</f>
      </c>
      <c r="C223">
        <f>C222+B223</f>
      </c>
      <c r="D223">
        <f>IF(A223&gt;=$P$2,0,D224+B224*(1+$R$2)^($P$2-A223-1))</f>
      </c>
      <c r="E223">
        <f>IF(A223&gt;$P$2,0,(1+$R$2)^($P$2-A223))</f>
      </c>
      <c r="F223">
        <f>IF(A223&gt;$P$2,0,(C223*E223+D223)/(LoanToCost+(1-LoanToCost)*E223))</f>
      </c>
      <c r="G223">
        <f>IF(A223&gt;$P$2,FALSE,AND((1-LoanToCost)*F223&gt;C222-$T$2,(1-LoanToCost)*F223&lt;=C223+$T$2))</f>
      </c>
      <c r="H223">
        <f>MIN(B223,MAX(0,(1-LoanToCost)*$S$2-I222))</f>
      </c>
      <c r="I223">
        <f>I222+H223</f>
      </c>
      <c r="J223">
        <f>IF(A223&gt;$P$2,0,K222*$R$2)</f>
      </c>
      <c r="K223">
        <f>K222+B223-H223+J223</f>
      </c>
      <c r="L223">
        <f>B223-H223+J223</f>
      </c>
      <c r="M223">
        <f>-H223+IF(A223=$P$2,NetProceeds-$Q$2,0)</f>
      </c>
      <c r="N223">
        <f>-B223+IF(A223=$P$2,NetProceeds,0)</f>
      </c>
    </row>
    <row r="224" spans="1:14" x14ac:dyDescent="0.25">
      <c r="A224">
        <v>222</v>
      </c>
      <c r="B224">
        <f>IF(A224&gt;$P$2,0,IF(A224=0,LandCost,IF(A224&lt;=BuildMonths,(HardCosts+HardCosts*ContingencyPct)*IF(BuildMonths=1,1,SIN(PI()*(A224-0.5)/BuildMonths)^2*2/BuildMonths)+SoftCosts/BuildMonths,0)))</f>
      </c>
      <c r="C224">
        <f>C223+B224</f>
      </c>
      <c r="D224">
        <f>IF(A224&gt;=$P$2,0,D225+B225*(1+$R$2)^($P$2-A224-1))</f>
      </c>
      <c r="E224">
        <f>IF(A224&gt;$P$2,0,(1+$R$2)^($P$2-A224))</f>
      </c>
      <c r="F224">
        <f>IF(A224&gt;$P$2,0,(C224*E224+D224)/(LoanToCost+(1-LoanToCost)*E224))</f>
      </c>
      <c r="G224">
        <f>IF(A224&gt;$P$2,FALSE,AND((1-LoanToCost)*F224&gt;C223-$T$2,(1-LoanToCost)*F224&lt;=C224+$T$2))</f>
      </c>
      <c r="H224">
        <f>MIN(B224,MAX(0,(1-LoanToCost)*$S$2-I223))</f>
      </c>
      <c r="I224">
        <f>I223+H224</f>
      </c>
      <c r="J224">
        <f>IF(A224&gt;$P$2,0,K223*$R$2)</f>
      </c>
      <c r="K224">
        <f>K223+B224-H224+J224</f>
      </c>
      <c r="L224">
        <f>B224-H224+J224</f>
      </c>
      <c r="M224">
        <f>-H224+IF(A224=$P$2,NetProceeds-$Q$2,0)</f>
      </c>
      <c r="N224">
        <f>-B224+IF(A224=$P$2,NetProceeds,0)</f>
      </c>
    </row>
    <row r="225" spans="1:14" x14ac:dyDescent="0.25">
      <c r="A225">
        <v>223</v>
      </c>
      <c r="B225">
        <f>IF(A225&gt;$P$2,0,IF(A225=0,LandCost,IF(A225&lt;=BuildMonths,(HardCosts+HardCosts*ContingencyPct)*IF(BuildMonths=1,1,SIN(PI()*(A225-0.5)/BuildMonths)^2*2/BuildMonths)+SoftCosts/BuildMonths,0)))</f>
      </c>
      <c r="C225">
        <f>C224+B225</f>
      </c>
      <c r="D225">
        <f>IF(A225&gt;=$P$2,0,D226+B226*(1+$R$2)^($P$2-A225-1))</f>
      </c>
      <c r="E225">
        <f>IF(A225&gt;$P$2,0,(1+$R$2)^($P$2-A225))</f>
      </c>
      <c r="F225">
        <f>IF(A225&gt;$P$2,0,(C225*E225+D225)/(LoanToCost+(1-LoanToCost)*E225))</f>
      </c>
      <c r="G225">
        <f>IF(A225&gt;$P$2,FALSE,AND((1-LoanToCost)*F225&gt;C224-$T$2,(1-LoanToCost)*F225&lt;=C225+$T$2))</f>
      </c>
      <c r="H225">
        <f>MIN(B225,MAX(0,(1-LoanToCost)*$S$2-I224))</f>
      </c>
      <c r="I225">
        <f>I224+H225</f>
      </c>
      <c r="J225">
        <f>IF(A225&gt;$P$2,0,K224*$R$2)</f>
      </c>
      <c r="K225">
        <f>K224+B225-H225+J225</f>
      </c>
      <c r="L225">
        <f>B225-H225+J225</f>
      </c>
      <c r="M225">
        <f>-H225+IF(A225=$P$2,NetProceeds-$Q$2,0)</f>
      </c>
      <c r="N225">
        <f>-B225+IF(A225=$P$2,NetProceeds,0)</f>
      </c>
    </row>
    <row r="226" spans="1:14" x14ac:dyDescent="0.25">
      <c r="A226">
        <v>224</v>
      </c>
      <c r="B226">
        <f>IF(A226&gt;$P$2,0,IF(A226=0,LandCost,IF(A226&lt;=BuildMonths,(HardCosts+HardCosts*ContingencyPct)*IF(BuildMonths=1,1,SIN(PI()*(A226-0.5)/BuildMonths)^2*2/BuildMonths)+SoftCosts/BuildMonths,0)))</f>
      </c>
      <c r="C226">
        <f>C225+B226</f>
      </c>
      <c r="D226">
        <f>IF(A226&gt;=$P$2,0,D227+B227*(1+$R$2)^($P$2-A226-1))</f>
      </c>
      <c r="E226">
        <f>IF(A226&gt;$P$2,0,(1+$R$2)^($P$2-A226))</f>
      </c>
      <c r="F226">
        <f>IF(A226&gt;$P$2,0,(C226*E226+D226)/(LoanToCost+(1-LoanToCost)*E226))</f>
      </c>
      <c r="G226">
        <f>IF(A226&gt;$P$2,FALSE,AND((1-LoanToCost)*F226&gt;C225-$T$2,(1-LoanToCost)*F226&lt;=C226+$T$2))</f>
      </c>
      <c r="H226">
        <f>MIN(B226,MAX(0,(1-LoanToCost)*$S$2-I225))</f>
      </c>
      <c r="I226">
        <f>I225+H226</f>
      </c>
      <c r="J226">
        <f>IF(A226&gt;$P$2,0,K225*$R$2)</f>
      </c>
      <c r="K226">
        <f>K225+B226-H226+J226</f>
      </c>
      <c r="L226">
        <f>B226-H226+J226</f>
      </c>
      <c r="M226">
        <f>-H226+IF(A226=$P$2,NetProceeds-$Q$2,0)</f>
      </c>
      <c r="N226">
        <f>-B226+IF(A226=$P$2,NetProceeds,0)</f>
      </c>
    </row>
    <row r="227" spans="1:14" x14ac:dyDescent="0.25">
      <c r="A227">
        <v>225</v>
      </c>
      <c r="B227">
        <f>IF(A227&gt;$P$2,0,IF(A227=0,LandCost,IF(A227&lt;=BuildMonths,(HardCosts+HardCosts*ContingencyPct)*IF(BuildMonths=1,1,SIN(PI()*(A227-0.5)/BuildMonths)^2*2/BuildMonths)+SoftCosts/BuildMonths,0)))</f>
      </c>
      <c r="C227">
        <f>C226+B227</f>
      </c>
      <c r="D227">
        <f>IF(A227&gt;=$P$2,0,D228+B228*(1+$R$2)^($P$2-A227-1))</f>
      </c>
      <c r="E227">
        <f>IF(A227&gt;$P$2,0,(1+$R$2)^($P$2-A227))</f>
      </c>
      <c r="F227">
        <f>IF(A227&gt;$P$2,0,(C227*E227+D227)/(LoanToCost+(1-LoanToCost)*E227))</f>
      </c>
      <c r="G227">
        <f>IF(A227&gt;$P$2,FALSE,AND((1-LoanToCost)*F227&gt;C226-$T$2,(1-LoanToCost)*F227&lt;=C227+$T$2))</f>
      </c>
      <c r="H227">
        <f>MIN(B227,MAX(0,(1-LoanToCost)*$S$2-I226))</f>
      </c>
      <c r="I227">
        <f>I226+H227</f>
      </c>
      <c r="J227">
        <f>IF(A227&gt;$P$2,0,K226*$R$2)</f>
      </c>
      <c r="K227">
        <f>K226+B227-H227+J227</f>
      </c>
      <c r="L227">
        <f>B227-H227+J227</f>
      </c>
      <c r="M227">
        <f>-H227+IF(A227=$P$2,NetProceeds-$Q$2,0)</f>
      </c>
      <c r="N227">
        <f>-B227+IF(A227=$P$2,NetProceeds,0)</f>
      </c>
    </row>
    <row r="228" spans="1:14" x14ac:dyDescent="0.25">
      <c r="A228">
        <v>226</v>
      </c>
      <c r="B228">
        <f>IF(A228&gt;$P$2,0,IF(A228=0,LandCost,IF(A228&lt;=BuildMonths,(HardCosts+HardCosts*ContingencyPct)*IF(BuildMonths=1,1,SIN(PI()*(A228-0.5)/BuildMonths)^2*2/BuildMonths)+SoftCosts/BuildMonths,0)))</f>
      </c>
      <c r="C228">
        <f>C227+B228</f>
      </c>
      <c r="D228">
        <f>IF(A228&gt;=$P$2,0,D229+B229*(1+$R$2)^($P$2-A228-1))</f>
      </c>
      <c r="E228">
        <f>IF(A228&gt;$P$2,0,(1+$R$2)^($P$2-A228))</f>
      </c>
      <c r="F228">
        <f>IF(A228&gt;$P$2,0,(C228*E228+D228)/(LoanToCost+(1-LoanToCost)*E228))</f>
      </c>
      <c r="G228">
        <f>IF(A228&gt;$P$2,FALSE,AND((1-LoanToCost)*F228&gt;C227-$T$2,(1-LoanToCost)*F228&lt;=C228+$T$2))</f>
      </c>
      <c r="H228">
        <f>MIN(B228,MAX(0,(1-LoanToCost)*$S$2-I227))</f>
      </c>
      <c r="I228">
        <f>I227+H228</f>
      </c>
      <c r="J228">
        <f>IF(A228&gt;$P$2,0,K227*$R$2)</f>
      </c>
      <c r="K228">
        <f>K227+B228-H228+J228</f>
      </c>
      <c r="L228">
        <f>B228-H228+J228</f>
      </c>
      <c r="M228">
        <f>-H228+IF(A228=$P$2,NetProceeds-$Q$2,0)</f>
      </c>
      <c r="N228">
        <f>-B228+IF(A228=$P$2,NetProceeds,0)</f>
      </c>
    </row>
    <row r="229" spans="1:14" x14ac:dyDescent="0.25">
      <c r="A229">
        <v>227</v>
      </c>
      <c r="B229">
        <f>IF(A229&gt;$P$2,0,IF(A229=0,LandCost,IF(A229&lt;=BuildMonths,(HardCosts+HardCosts*ContingencyPct)*IF(BuildMonths=1,1,SIN(PI()*(A229-0.5)/BuildMonths)^2*2/BuildMonths)+SoftCosts/BuildMonths,0)))</f>
      </c>
      <c r="C229">
        <f>C228+B229</f>
      </c>
      <c r="D229">
        <f>IF(A229&gt;=$P$2,0,D230+B230*(1+$R$2)^($P$2-A229-1))</f>
      </c>
      <c r="E229">
        <f>IF(A229&gt;$P$2,0,(1+$R$2)^($P$2-A229))</f>
      </c>
      <c r="F229">
        <f>IF(A229&gt;$P$2,0,(C229*E229+D229)/(LoanToCost+(1-LoanToCost)*E229))</f>
      </c>
      <c r="G229">
        <f>IF(A229&gt;$P$2,FALSE,AND((1-LoanToCost)*F229&gt;C228-$T$2,(1-LoanToCost)*F229&lt;=C229+$T$2))</f>
      </c>
      <c r="H229">
        <f>MIN(B229,MAX(0,(1-LoanToCost)*$S$2-I228))</f>
      </c>
      <c r="I229">
        <f>I228+H229</f>
      </c>
      <c r="J229">
        <f>IF(A229&gt;$P$2,0,K228*$R$2)</f>
      </c>
      <c r="K229">
        <f>K228+B229-H229+J229</f>
      </c>
      <c r="L229">
        <f>B229-H229+J229</f>
      </c>
      <c r="M229">
        <f>-H229+IF(A229=$P$2,NetProceeds-$Q$2,0)</f>
      </c>
      <c r="N229">
        <f>-B229+IF(A229=$P$2,NetProceeds,0)</f>
      </c>
    </row>
    <row r="230" spans="1:14" x14ac:dyDescent="0.25">
      <c r="A230">
        <v>228</v>
      </c>
      <c r="B230">
        <f>IF(A230&gt;$P$2,0,IF(A230=0,LandCost,IF(A230&lt;=BuildMonths,(HardCosts+HardCosts*ContingencyPct)*IF(BuildMonths=1,1,SIN(PI()*(A230-0.5)/BuildMonths)^2*2/BuildMonths)+SoftCosts/BuildMonths,0)))</f>
      </c>
      <c r="C230">
        <f>C229+B230</f>
      </c>
      <c r="D230">
        <f>IF(A230&gt;=$P$2,0,D231+B231*(1+$R$2)^($P$2-A230-1))</f>
      </c>
      <c r="E230">
        <f>IF(A230&gt;$P$2,0,(1+$R$2)^($P$2-A230))</f>
      </c>
      <c r="F230">
        <f>IF(A230&gt;$P$2,0,(C230*E230+D230)/(LoanToCost+(1-LoanToCost)*E230))</f>
      </c>
      <c r="G230">
        <f>IF(A230&gt;$P$2,FALSE,AND((1-LoanToCost)*F230&gt;C229-$T$2,(1-LoanToCost)*F230&lt;=C230+$T$2))</f>
      </c>
      <c r="H230">
        <f>MIN(B230,MAX(0,(1-LoanToCost)*$S$2-I229))</f>
      </c>
      <c r="I230">
        <f>I229+H230</f>
      </c>
      <c r="J230">
        <f>IF(A230&gt;$P$2,0,K229*$R$2)</f>
      </c>
      <c r="K230">
        <f>K229+B230-H230+J230</f>
      </c>
      <c r="L230">
        <f>B230-H230+J230</f>
      </c>
      <c r="M230">
        <f>-H230+IF(A230=$P$2,NetProceeds-$Q$2,0)</f>
      </c>
      <c r="N230">
        <f>-B230+IF(A230=$P$2,NetProceeds,0)</f>
      </c>
    </row>
    <row r="231" spans="1:14" x14ac:dyDescent="0.25">
      <c r="A231">
        <v>229</v>
      </c>
      <c r="B231">
        <f>IF(A231&gt;$P$2,0,IF(A231=0,LandCost,IF(A231&lt;=BuildMonths,(HardCosts+HardCosts*ContingencyPct)*IF(BuildMonths=1,1,SIN(PI()*(A231-0.5)/BuildMonths)^2*2/BuildMonths)+SoftCosts/BuildMonths,0)))</f>
      </c>
      <c r="C231">
        <f>C230+B231</f>
      </c>
      <c r="D231">
        <f>IF(A231&gt;=$P$2,0,D232+B232*(1+$R$2)^($P$2-A231-1))</f>
      </c>
      <c r="E231">
        <f>IF(A231&gt;$P$2,0,(1+$R$2)^($P$2-A231))</f>
      </c>
      <c r="F231">
        <f>IF(A231&gt;$P$2,0,(C231*E231+D231)/(LoanToCost+(1-LoanToCost)*E231))</f>
      </c>
      <c r="G231">
        <f>IF(A231&gt;$P$2,FALSE,AND((1-LoanToCost)*F231&gt;C230-$T$2,(1-LoanToCost)*F231&lt;=C231+$T$2))</f>
      </c>
      <c r="H231">
        <f>MIN(B231,MAX(0,(1-LoanToCost)*$S$2-I230))</f>
      </c>
      <c r="I231">
        <f>I230+H231</f>
      </c>
      <c r="J231">
        <f>IF(A231&gt;$P$2,0,K230*$R$2)</f>
      </c>
      <c r="K231">
        <f>K230+B231-H231+J231</f>
      </c>
      <c r="L231">
        <f>B231-H231+J231</f>
      </c>
      <c r="M231">
        <f>-H231+IF(A231=$P$2,NetProceeds-$Q$2,0)</f>
      </c>
      <c r="N231">
        <f>-B231+IF(A231=$P$2,NetProceeds,0)</f>
      </c>
    </row>
    <row r="232" spans="1:14" x14ac:dyDescent="0.25">
      <c r="A232">
        <v>230</v>
      </c>
      <c r="B232">
        <f>IF(A232&gt;$P$2,0,IF(A232=0,LandCost,IF(A232&lt;=BuildMonths,(HardCosts+HardCosts*ContingencyPct)*IF(BuildMonths=1,1,SIN(PI()*(A232-0.5)/BuildMonths)^2*2/BuildMonths)+SoftCosts/BuildMonths,0)))</f>
      </c>
      <c r="C232">
        <f>C231+B232</f>
      </c>
      <c r="D232">
        <f>IF(A232&gt;=$P$2,0,D233+B233*(1+$R$2)^($P$2-A232-1))</f>
      </c>
      <c r="E232">
        <f>IF(A232&gt;$P$2,0,(1+$R$2)^($P$2-A232))</f>
      </c>
      <c r="F232">
        <f>IF(A232&gt;$P$2,0,(C232*E232+D232)/(LoanToCost+(1-LoanToCost)*E232))</f>
      </c>
      <c r="G232">
        <f>IF(A232&gt;$P$2,FALSE,AND((1-LoanToCost)*F232&gt;C231-$T$2,(1-LoanToCost)*F232&lt;=C232+$T$2))</f>
      </c>
      <c r="H232">
        <f>MIN(B232,MAX(0,(1-LoanToCost)*$S$2-I231))</f>
      </c>
      <c r="I232">
        <f>I231+H232</f>
      </c>
      <c r="J232">
        <f>IF(A232&gt;$P$2,0,K231*$R$2)</f>
      </c>
      <c r="K232">
        <f>K231+B232-H232+J232</f>
      </c>
      <c r="L232">
        <f>B232-H232+J232</f>
      </c>
      <c r="M232">
        <f>-H232+IF(A232=$P$2,NetProceeds-$Q$2,0)</f>
      </c>
      <c r="N232">
        <f>-B232+IF(A232=$P$2,NetProceeds,0)</f>
      </c>
    </row>
    <row r="233" spans="1:14" x14ac:dyDescent="0.25">
      <c r="A233">
        <v>231</v>
      </c>
      <c r="B233">
        <f>IF(A233&gt;$P$2,0,IF(A233=0,LandCost,IF(A233&lt;=BuildMonths,(HardCosts+HardCosts*ContingencyPct)*IF(BuildMonths=1,1,SIN(PI()*(A233-0.5)/BuildMonths)^2*2/BuildMonths)+SoftCosts/BuildMonths,0)))</f>
      </c>
      <c r="C233">
        <f>C232+B233</f>
      </c>
      <c r="D233">
        <f>IF(A233&gt;=$P$2,0,D234+B234*(1+$R$2)^($P$2-A233-1))</f>
      </c>
      <c r="E233">
        <f>IF(A233&gt;$P$2,0,(1+$R$2)^($P$2-A233))</f>
      </c>
      <c r="F233">
        <f>IF(A233&gt;$P$2,0,(C233*E233+D233)/(LoanToCost+(1-LoanToCost)*E233))</f>
      </c>
      <c r="G233">
        <f>IF(A233&gt;$P$2,FALSE,AND((1-LoanToCost)*F233&gt;C232-$T$2,(1-LoanToCost)*F233&lt;=C233+$T$2))</f>
      </c>
      <c r="H233">
        <f>MIN(B233,MAX(0,(1-LoanToCost)*$S$2-I232))</f>
      </c>
      <c r="I233">
        <f>I232+H233</f>
      </c>
      <c r="J233">
        <f>IF(A233&gt;$P$2,0,K232*$R$2)</f>
      </c>
      <c r="K233">
        <f>K232+B233-H233+J233</f>
      </c>
      <c r="L233">
        <f>B233-H233+J233</f>
      </c>
      <c r="M233">
        <f>-H233+IF(A233=$P$2,NetProceeds-$Q$2,0)</f>
      </c>
      <c r="N233">
        <f>-B233+IF(A233=$P$2,NetProceeds,0)</f>
      </c>
    </row>
    <row r="234" spans="1:14" x14ac:dyDescent="0.25">
      <c r="A234">
        <v>232</v>
      </c>
      <c r="B234">
        <f>IF(A234&gt;$P$2,0,IF(A234=0,LandCost,IF(A234&lt;=BuildMonths,(HardCosts+HardCosts*ContingencyPct)*IF(BuildMonths=1,1,SIN(PI()*(A234-0.5)/BuildMonths)^2*2/BuildMonths)+SoftCosts/BuildMonths,0)))</f>
      </c>
      <c r="C234">
        <f>C233+B234</f>
      </c>
      <c r="D234">
        <f>IF(A234&gt;=$P$2,0,D235+B235*(1+$R$2)^($P$2-A234-1))</f>
      </c>
      <c r="E234">
        <f>IF(A234&gt;$P$2,0,(1+$R$2)^($P$2-A234))</f>
      </c>
      <c r="F234">
        <f>IF(A234&gt;$P$2,0,(C234*E234+D234)/(LoanToCost+(1-LoanToCost)*E234))</f>
      </c>
      <c r="G234">
        <f>IF(A234&gt;$P$2,FALSE,AND((1-LoanToCost)*F234&gt;C233-$T$2,(1-LoanToCost)*F234&lt;=C234+$T$2))</f>
      </c>
      <c r="H234">
        <f>MIN(B234,MAX(0,(1-LoanToCost)*$S$2-I233))</f>
      </c>
      <c r="I234">
        <f>I233+H234</f>
      </c>
      <c r="J234">
        <f>IF(A234&gt;$P$2,0,K233*$R$2)</f>
      </c>
      <c r="K234">
        <f>K233+B234-H234+J234</f>
      </c>
      <c r="L234">
        <f>B234-H234+J234</f>
      </c>
      <c r="M234">
        <f>-H234+IF(A234=$P$2,NetProceeds-$Q$2,0)</f>
      </c>
      <c r="N234">
        <f>-B234+IF(A234=$P$2,NetProceeds,0)</f>
      </c>
    </row>
    <row r="235" spans="1:14" x14ac:dyDescent="0.25">
      <c r="A235">
        <v>233</v>
      </c>
      <c r="B235">
        <f>IF(A235&gt;$P$2,0,IF(A235=0,LandCost,IF(A235&lt;=BuildMonths,(HardCosts+HardCosts*ContingencyPct)*IF(BuildMonths=1,1,SIN(PI()*(A235-0.5)/BuildMonths)^2*2/BuildMonths)+SoftCosts/BuildMonths,0)))</f>
      </c>
      <c r="C235">
        <f>C234+B235</f>
      </c>
      <c r="D235">
        <f>IF(A235&gt;=$P$2,0,D236+B236*(1+$R$2)^($P$2-A235-1))</f>
      </c>
      <c r="E235">
        <f>IF(A235&gt;$P$2,0,(1+$R$2)^($P$2-A235))</f>
      </c>
      <c r="F235">
        <f>IF(A235&gt;$P$2,0,(C235*E235+D235)/(LoanToCost+(1-LoanToCost)*E235))</f>
      </c>
      <c r="G235">
        <f>IF(A235&gt;$P$2,FALSE,AND((1-LoanToCost)*F235&gt;C234-$T$2,(1-LoanToCost)*F235&lt;=C235+$T$2))</f>
      </c>
      <c r="H235">
        <f>MIN(B235,MAX(0,(1-LoanToCost)*$S$2-I234))</f>
      </c>
      <c r="I235">
        <f>I234+H235</f>
      </c>
      <c r="J235">
        <f>IF(A235&gt;$P$2,0,K234*$R$2)</f>
      </c>
      <c r="K235">
        <f>K234+B235-H235+J235</f>
      </c>
      <c r="L235">
        <f>B235-H235+J235</f>
      </c>
      <c r="M235">
        <f>-H235+IF(A235=$P$2,NetProceeds-$Q$2,0)</f>
      </c>
      <c r="N235">
        <f>-B235+IF(A235=$P$2,NetProceeds,0)</f>
      </c>
    </row>
    <row r="236" spans="1:14" x14ac:dyDescent="0.25">
      <c r="A236">
        <v>234</v>
      </c>
      <c r="B236">
        <f>IF(A236&gt;$P$2,0,IF(A236=0,LandCost,IF(A236&lt;=BuildMonths,(HardCosts+HardCosts*ContingencyPct)*IF(BuildMonths=1,1,SIN(PI()*(A236-0.5)/BuildMonths)^2*2/BuildMonths)+SoftCosts/BuildMonths,0)))</f>
      </c>
      <c r="C236">
        <f>C235+B236</f>
      </c>
      <c r="D236">
        <f>IF(A236&gt;=$P$2,0,D237+B237*(1+$R$2)^($P$2-A236-1))</f>
      </c>
      <c r="E236">
        <f>IF(A236&gt;$P$2,0,(1+$R$2)^($P$2-A236))</f>
      </c>
      <c r="F236">
        <f>IF(A236&gt;$P$2,0,(C236*E236+D236)/(LoanToCost+(1-LoanToCost)*E236))</f>
      </c>
      <c r="G236">
        <f>IF(A236&gt;$P$2,FALSE,AND((1-LoanToCost)*F236&gt;C235-$T$2,(1-LoanToCost)*F236&lt;=C236+$T$2))</f>
      </c>
      <c r="H236">
        <f>MIN(B236,MAX(0,(1-LoanToCost)*$S$2-I235))</f>
      </c>
      <c r="I236">
        <f>I235+H236</f>
      </c>
      <c r="J236">
        <f>IF(A236&gt;$P$2,0,K235*$R$2)</f>
      </c>
      <c r="K236">
        <f>K235+B236-H236+J236</f>
      </c>
      <c r="L236">
        <f>B236-H236+J236</f>
      </c>
      <c r="M236">
        <f>-H236+IF(A236=$P$2,NetProceeds-$Q$2,0)</f>
      </c>
      <c r="N236">
        <f>-B236+IF(A236=$P$2,NetProceeds,0)</f>
      </c>
    </row>
    <row r="237" spans="1:14" x14ac:dyDescent="0.25">
      <c r="A237">
        <v>235</v>
      </c>
      <c r="B237">
        <f>IF(A237&gt;$P$2,0,IF(A237=0,LandCost,IF(A237&lt;=BuildMonths,(HardCosts+HardCosts*ContingencyPct)*IF(BuildMonths=1,1,SIN(PI()*(A237-0.5)/BuildMonths)^2*2/BuildMonths)+SoftCosts/BuildMonths,0)))</f>
      </c>
      <c r="C237">
        <f>C236+B237</f>
      </c>
      <c r="D237">
        <f>IF(A237&gt;=$P$2,0,D238+B238*(1+$R$2)^($P$2-A237-1))</f>
      </c>
      <c r="E237">
        <f>IF(A237&gt;$P$2,0,(1+$R$2)^($P$2-A237))</f>
      </c>
      <c r="F237">
        <f>IF(A237&gt;$P$2,0,(C237*E237+D237)/(LoanToCost+(1-LoanToCost)*E237))</f>
      </c>
      <c r="G237">
        <f>IF(A237&gt;$P$2,FALSE,AND((1-LoanToCost)*F237&gt;C236-$T$2,(1-LoanToCost)*F237&lt;=C237+$T$2))</f>
      </c>
      <c r="H237">
        <f>MIN(B237,MAX(0,(1-LoanToCost)*$S$2-I236))</f>
      </c>
      <c r="I237">
        <f>I236+H237</f>
      </c>
      <c r="J237">
        <f>IF(A237&gt;$P$2,0,K236*$R$2)</f>
      </c>
      <c r="K237">
        <f>K236+B237-H237+J237</f>
      </c>
      <c r="L237">
        <f>B237-H237+J237</f>
      </c>
      <c r="M237">
        <f>-H237+IF(A237=$P$2,NetProceeds-$Q$2,0)</f>
      </c>
      <c r="N237">
        <f>-B237+IF(A237=$P$2,NetProceeds,0)</f>
      </c>
    </row>
    <row r="238" spans="1:14" x14ac:dyDescent="0.25">
      <c r="A238">
        <v>236</v>
      </c>
      <c r="B238">
        <f>IF(A238&gt;$P$2,0,IF(A238=0,LandCost,IF(A238&lt;=BuildMonths,(HardCosts+HardCosts*ContingencyPct)*IF(BuildMonths=1,1,SIN(PI()*(A238-0.5)/BuildMonths)^2*2/BuildMonths)+SoftCosts/BuildMonths,0)))</f>
      </c>
      <c r="C238">
        <f>C237+B238</f>
      </c>
      <c r="D238">
        <f>IF(A238&gt;=$P$2,0,D239+B239*(1+$R$2)^($P$2-A238-1))</f>
      </c>
      <c r="E238">
        <f>IF(A238&gt;$P$2,0,(1+$R$2)^($P$2-A238))</f>
      </c>
      <c r="F238">
        <f>IF(A238&gt;$P$2,0,(C238*E238+D238)/(LoanToCost+(1-LoanToCost)*E238))</f>
      </c>
      <c r="G238">
        <f>IF(A238&gt;$P$2,FALSE,AND((1-LoanToCost)*F238&gt;C237-$T$2,(1-LoanToCost)*F238&lt;=C238+$T$2))</f>
      </c>
      <c r="H238">
        <f>MIN(B238,MAX(0,(1-LoanToCost)*$S$2-I237))</f>
      </c>
      <c r="I238">
        <f>I237+H238</f>
      </c>
      <c r="J238">
        <f>IF(A238&gt;$P$2,0,K237*$R$2)</f>
      </c>
      <c r="K238">
        <f>K237+B238-H238+J238</f>
      </c>
      <c r="L238">
        <f>B238-H238+J238</f>
      </c>
      <c r="M238">
        <f>-H238+IF(A238=$P$2,NetProceeds-$Q$2,0)</f>
      </c>
      <c r="N238">
        <f>-B238+IF(A238=$P$2,NetProceeds,0)</f>
      </c>
    </row>
    <row r="239" spans="1:14" x14ac:dyDescent="0.25">
      <c r="A239">
        <v>237</v>
      </c>
      <c r="B239">
        <f>IF(A239&gt;$P$2,0,IF(A239=0,LandCost,IF(A239&lt;=BuildMonths,(HardCosts+HardCosts*ContingencyPct)*IF(BuildMonths=1,1,SIN(PI()*(A239-0.5)/BuildMonths)^2*2/BuildMonths)+SoftCosts/BuildMonths,0)))</f>
      </c>
      <c r="C239">
        <f>C238+B239</f>
      </c>
      <c r="D239">
        <f>IF(A239&gt;=$P$2,0,D240+B240*(1+$R$2)^($P$2-A239-1))</f>
      </c>
      <c r="E239">
        <f>IF(A239&gt;$P$2,0,(1+$R$2)^($P$2-A239))</f>
      </c>
      <c r="F239">
        <f>IF(A239&gt;$P$2,0,(C239*E239+D239)/(LoanToCost+(1-LoanToCost)*E239))</f>
      </c>
      <c r="G239">
        <f>IF(A239&gt;$P$2,FALSE,AND((1-LoanToCost)*F239&gt;C238-$T$2,(1-LoanToCost)*F239&lt;=C239+$T$2))</f>
      </c>
      <c r="H239">
        <f>MIN(B239,MAX(0,(1-LoanToCost)*$S$2-I238))</f>
      </c>
      <c r="I239">
        <f>I238+H239</f>
      </c>
      <c r="J239">
        <f>IF(A239&gt;$P$2,0,K238*$R$2)</f>
      </c>
      <c r="K239">
        <f>K238+B239-H239+J239</f>
      </c>
      <c r="L239">
        <f>B239-H239+J239</f>
      </c>
      <c r="M239">
        <f>-H239+IF(A239=$P$2,NetProceeds-$Q$2,0)</f>
      </c>
      <c r="N239">
        <f>-B239+IF(A239=$P$2,NetProceeds,0)</f>
      </c>
    </row>
    <row r="240" spans="1:14" x14ac:dyDescent="0.25">
      <c r="A240">
        <v>238</v>
      </c>
      <c r="B240">
        <f>IF(A240&gt;$P$2,0,IF(A240=0,LandCost,IF(A240&lt;=BuildMonths,(HardCosts+HardCosts*ContingencyPct)*IF(BuildMonths=1,1,SIN(PI()*(A240-0.5)/BuildMonths)^2*2/BuildMonths)+SoftCosts/BuildMonths,0)))</f>
      </c>
      <c r="C240">
        <f>C239+B240</f>
      </c>
      <c r="D240">
        <f>IF(A240&gt;=$P$2,0,D241+B241*(1+$R$2)^($P$2-A240-1))</f>
      </c>
      <c r="E240">
        <f>IF(A240&gt;$P$2,0,(1+$R$2)^($P$2-A240))</f>
      </c>
      <c r="F240">
        <f>IF(A240&gt;$P$2,0,(C240*E240+D240)/(LoanToCost+(1-LoanToCost)*E240))</f>
      </c>
      <c r="G240">
        <f>IF(A240&gt;$P$2,FALSE,AND((1-LoanToCost)*F240&gt;C239-$T$2,(1-LoanToCost)*F240&lt;=C240+$T$2))</f>
      </c>
      <c r="H240">
        <f>MIN(B240,MAX(0,(1-LoanToCost)*$S$2-I239))</f>
      </c>
      <c r="I240">
        <f>I239+H240</f>
      </c>
      <c r="J240">
        <f>IF(A240&gt;$P$2,0,K239*$R$2)</f>
      </c>
      <c r="K240">
        <f>K239+B240-H240+J240</f>
      </c>
      <c r="L240">
        <f>B240-H240+J240</f>
      </c>
      <c r="M240">
        <f>-H240+IF(A240=$P$2,NetProceeds-$Q$2,0)</f>
      </c>
      <c r="N240">
        <f>-B240+IF(A240=$P$2,NetProceeds,0)</f>
      </c>
    </row>
    <row r="241" spans="1:14" x14ac:dyDescent="0.25">
      <c r="A241">
        <v>239</v>
      </c>
      <c r="B241">
        <f>IF(A241&gt;$P$2,0,IF(A241=0,LandCost,IF(A241&lt;=BuildMonths,(HardCosts+HardCosts*ContingencyPct)*IF(BuildMonths=1,1,SIN(PI()*(A241-0.5)/BuildMonths)^2*2/BuildMonths)+SoftCosts/BuildMonths,0)))</f>
      </c>
      <c r="C241">
        <f>C240+B241</f>
      </c>
      <c r="D241">
        <f>IF(A241&gt;=$P$2,0,D242+B242*(1+$R$2)^($P$2-A241-1))</f>
      </c>
      <c r="E241">
        <f>IF(A241&gt;$P$2,0,(1+$R$2)^($P$2-A241))</f>
      </c>
      <c r="F241">
        <f>IF(A241&gt;$P$2,0,(C241*E241+D241)/(LoanToCost+(1-LoanToCost)*E241))</f>
      </c>
      <c r="G241">
        <f>IF(A241&gt;$P$2,FALSE,AND((1-LoanToCost)*F241&gt;C240-$T$2,(1-LoanToCost)*F241&lt;=C241+$T$2))</f>
      </c>
      <c r="H241">
        <f>MIN(B241,MAX(0,(1-LoanToCost)*$S$2-I240))</f>
      </c>
      <c r="I241">
        <f>I240+H241</f>
      </c>
      <c r="J241">
        <f>IF(A241&gt;$P$2,0,K240*$R$2)</f>
      </c>
      <c r="K241">
        <f>K240+B241-H241+J241</f>
      </c>
      <c r="L241">
        <f>B241-H241+J241</f>
      </c>
      <c r="M241">
        <f>-H241+IF(A241=$P$2,NetProceeds-$Q$2,0)</f>
      </c>
      <c r="N241">
        <f>-B241+IF(A241=$P$2,NetProceeds,0)</f>
      </c>
    </row>
    <row r="242" spans="1:14" x14ac:dyDescent="0.25">
      <c r="A242">
        <v>240</v>
      </c>
      <c r="B242">
        <f>IF(A242&gt;$P$2,0,IF(A242=0,LandCost,IF(A242&lt;=BuildMonths,(HardCosts+HardCosts*ContingencyPct)*IF(BuildMonths=1,1,SIN(PI()*(A242-0.5)/BuildMonths)^2*2/BuildMonths)+SoftCosts/BuildMonths,0)))</f>
      </c>
      <c r="C242">
        <f>C241+B242</f>
      </c>
      <c r="D242">
        <f>0</f>
      </c>
      <c r="E242">
        <f>IF(A242&gt;$P$2,0,(1+$R$2)^($P$2-A242))</f>
      </c>
      <c r="F242">
        <f>IF(A242&gt;$P$2,0,(C242*E242+D242)/(LoanToCost+(1-LoanToCost)*E242))</f>
      </c>
      <c r="G242">
        <f>IF(A242&gt;$P$2,FALSE,AND((1-LoanToCost)*F242&gt;C241-$T$2,(1-LoanToCost)*F242&lt;=C242+$T$2))</f>
      </c>
      <c r="H242">
        <f>MIN(B242,MAX(0,(1-LoanToCost)*$S$2-I241))</f>
      </c>
      <c r="I242">
        <f>I241+H242</f>
      </c>
      <c r="J242">
        <f>IF(A242&gt;$P$2,0,K241*$R$2)</f>
      </c>
      <c r="K242">
        <f>K241+B242-H242+J242</f>
      </c>
      <c r="L242">
        <f>B242-H242+J242</f>
      </c>
      <c r="M242">
        <f>-H242+IF(A242=$P$2,NetProceeds-$Q$2,0)</f>
      </c>
      <c r="N242">
        <f>-B242+IF(A242=$P$2,NetProceeds,0)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 forma</vt:lpstr>
      <vt:lpstr>Cash flow</vt:lpstr>
      <vt:lpstr>Calc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Real estate development pro forma template</dc:title>
  <dc:subject>Real estate development pro forma template</dc:subject>
  <dc:description/>
  <cp:keywords/>
  <cp:category/>
  <cp:lastModifiedBy>Unknown</cp:lastModifiedBy>
  <dcterms:created xsi:type="dcterms:W3CDTF">2026-10-19T00:00:00Z</dcterms:created>
  <dcterms:modified xsi:type="dcterms:W3CDTF">2026-10-19T00:00:00Z</dcterms:modified>
</cp:coreProperties>
</file>