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aw schedule" state="visible" r:id="rId4"/>
    <sheet sheetId="2" name="Draw request" state="visible" r:id="rId5"/>
  </sheets>
  <definedNames>
    <definedName name="LoanAmount">'Draw schedule'!$J$6</definedName>
  </definedNames>
  <calcPr calcId="171027" fullCalcOnLoad="1"/>
</workbook>
</file>

<file path=xl/sharedStrings.xml><?xml version="1.0" encoding="utf-8"?>
<sst xmlns="http://schemas.openxmlformats.org/spreadsheetml/2006/main" count="119" uniqueCount="63">
  <si>
    <t>Construction loan draw schedule</t>
  </si>
  <si>
    <t>Yellow cells are inputs. The example is a made-up project: one planned draw per month from its pro forma, interest included.</t>
  </si>
  <si>
    <t>Free from proformakit.com, where the same template runs online</t>
  </si>
  <si>
    <t>Draw</t>
  </si>
  <si>
    <t>Date</t>
  </si>
  <si>
    <t>Amount</t>
  </si>
  <si>
    <t>Status</t>
  </si>
  <si>
    <t>Funded and submitted to date</t>
  </si>
  <si>
    <t>Loan left</t>
  </si>
  <si>
    <t>Loan</t>
  </si>
  <si>
    <t>Draw 1</t>
  </si>
  <si>
    <t>Funded</t>
  </si>
  <si>
    <t>Construction loan amount</t>
  </si>
  <si>
    <t>Draw 2</t>
  </si>
  <si>
    <t>Draw 3</t>
  </si>
  <si>
    <t>Summary</t>
  </si>
  <si>
    <t>Draw 4</t>
  </si>
  <si>
    <t>Submitted</t>
  </si>
  <si>
    <t>Draw 5</t>
  </si>
  <si>
    <t>Planned</t>
  </si>
  <si>
    <t>Submitted, waiting on the lender</t>
  </si>
  <si>
    <t>Draw 6</t>
  </si>
  <si>
    <t>Planned, not yet requested</t>
  </si>
  <si>
    <t>Draw 7</t>
  </si>
  <si>
    <t>Loan left after funded and submitted</t>
  </si>
  <si>
    <t>Draw 8</t>
  </si>
  <si>
    <t>Planned draws beyond what is left</t>
  </si>
  <si>
    <t>Draw 9</t>
  </si>
  <si>
    <t>Draw 10</t>
  </si>
  <si>
    <t>Check</t>
  </si>
  <si>
    <t>Draw 11</t>
  </si>
  <si>
    <t>Draw 12</t>
  </si>
  <si>
    <t>Draw 13</t>
  </si>
  <si>
    <t>Draw 14</t>
  </si>
  <si>
    <t>Draw 15</t>
  </si>
  <si>
    <t>Draw 16</t>
  </si>
  <si>
    <t>Draw 17</t>
  </si>
  <si>
    <t>Draw 18</t>
  </si>
  <si>
    <t>Draw 19</t>
  </si>
  <si>
    <t>Draw 20</t>
  </si>
  <si>
    <t>Draw 21</t>
  </si>
  <si>
    <t/>
  </si>
  <si>
    <t>Construction draw request</t>
  </si>
  <si>
    <t>Costs to date by budget line, less the equity paid in and earlier draws, is what this draw asks for. Yellow cells are inputs; send it with the invoices, lien waivers and photos.</t>
  </si>
  <si>
    <t>Project</t>
  </si>
  <si>
    <t>Pecan Row Apartments (example)</t>
  </si>
  <si>
    <t>Period ending</t>
  </si>
  <si>
    <t>Budget line</t>
  </si>
  <si>
    <t>Budget</t>
  </si>
  <si>
    <t>Costs to date</t>
  </si>
  <si>
    <t>% complete</t>
  </si>
  <si>
    <t>Balance to finish</t>
  </si>
  <si>
    <t>Land &amp; acquisition</t>
  </si>
  <si>
    <t>Hard costs</t>
  </si>
  <si>
    <t>Soft costs</t>
  </si>
  <si>
    <t>Contingency</t>
  </si>
  <si>
    <t>Financing &amp; interest</t>
  </si>
  <si>
    <t>Total</t>
  </si>
  <si>
    <t>This draw</t>
  </si>
  <si>
    <t>Total costs to date</t>
  </si>
  <si>
    <t>Less equity paid in</t>
  </si>
  <si>
    <t>Less earlier draws</t>
  </si>
  <si>
    <t>Amount requested this draw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</si>
</sst>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;[Red]-&quot;$&quot;#,##0"/>
    <numFmt numFmtId="166" formatCode="0.0%"/>
  </numFmts>
  <fonts count="8" x14ac:knownFonts="1">
    <font>
      <color theme="1"/>
      <family val="2"/>
      <scheme val="minor"/>
      <sz val="11"/>
      <name val="Calibri"/>
    </font>
    <font>
      <b/>
      <color rgb="FF0B1F3A"/>
      <sz val="16"/>
    </font>
    <font>
      <color rgb="FF51627E"/>
      <sz val="10"/>
    </font>
    <font>
      <u/>
      <color rgb="FF1D3FD8"/>
      <sz val="10"/>
    </font>
    <font>
      <b/>
      <color rgb="FF0B1F3A"/>
    </font>
    <font>
      <color rgb="FF1D3FD8"/>
    </font>
    <font>
      <color rgb="FF0B1F3A"/>
    </font>
    <font>
      <color rgb="FF2A3D5C"/>
    </font>
  </fonts>
  <fills count="4">
    <fill>
      <patternFill patternType="none"/>
    </fill>
    <fill>
      <patternFill patternType="gray125"/>
    </fill>
    <fill>
      <patternFill patternType="solid">
        <fgColor rgb="FFF4F7FB"/>
      </patternFill>
    </fill>
    <fill>
      <patternFill patternType="solid">
        <fgColor rgb="FFFFF7E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BE3EE"/>
      </bottom>
      <diagonal/>
    </border>
    <border>
      <left/>
      <right/>
      <top/>
      <bottom style="hair">
        <color rgb="FFDBE3EE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0" fontId="4" fillId="0" borderId="1" xfId="0" applyFont="1" applyBorder="1"/>
    <xf numFmtId="0" fontId="5" fillId="3" borderId="2" xfId="0" applyFont="1" applyFill="1" applyBorder="1"/>
    <xf numFmtId="164" fontId="5" fillId="3" borderId="2" xfId="0" applyNumberFormat="1" applyFont="1" applyFill="1" applyBorder="1"/>
    <xf numFmtId="165" fontId="5" fillId="3" borderId="2" xfId="0" applyNumberFormat="1" applyFont="1" applyFill="1" applyBorder="1"/>
    <xf numFmtId="165" fontId="6" fillId="0" borderId="0" xfId="0" applyNumberFormat="1" applyFont="1"/>
    <xf numFmtId="0" fontId="7" fillId="0" borderId="0" xfId="0" applyFont="1"/>
    <xf numFmtId="165" fontId="4" fillId="0" borderId="0" xfId="0" applyNumberFormat="1" applyFont="1"/>
    <xf numFmtId="0" fontId="6" fillId="0" borderId="0" xfId="0" applyFont="1"/>
    <xf numFmtId="166" fontId="6" fillId="0" borderId="0" xfId="0" applyNumberFormat="1" applyFont="1"/>
    <xf numFmtId="0" fontId="4" fillId="0" borderId="0" xfId="0" applyFont="1"/>
    <xf numFmtId="166" fontId="4" fillId="0" borderId="0" xfId="0" applyNumberFormat="1" applyFont="1"/>
  </cellXfs>
  <cellStyles count="1">
    <cellStyle name="Normal" xfId="0" builtinId="0"/>
  </cellStyles>
  <dxfs count="1">
    <dxf>
      <font>
        <b/>
        <color rgb="FFC0362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oformakit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roformaki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1"/>
  <sheetViews>
    <sheetView workbookViewId="0" showGridLines="0"/>
  </sheetViews>
  <sheetFormatPr defaultRowHeight="15" outlineLevelRow="0" outlineLevelCol="0" x14ac:dyDescent="55"/>
  <cols>
    <col min="1" max="1" width="2" customWidth="1"/>
    <col min="2" max="4" width="16" customWidth="1"/>
    <col min="5" max="5" width="14" customWidth="1"/>
    <col min="6" max="7" width="18" customWidth="1"/>
    <col min="8" max="8" width="4" customWidth="1"/>
    <col min="9" max="9" width="34" customWidth="1"/>
    <col min="10" max="10" width="18" customWidth="1"/>
  </cols>
  <sheetData>
    <row r="1" spans="2:2" x14ac:dyDescent="0.25">
      <c r="B1" s="1" t="s">
        <v>0</v>
      </c>
    </row>
    <row r="2" spans="2:2" x14ac:dyDescent="0.25">
      <c r="B2" s="2" t="s">
        <v>1</v>
      </c>
    </row>
    <row r="3" spans="2:2" x14ac:dyDescent="0.25">
      <c r="B3" s="3" t="s">
        <v>2</v>
      </c>
    </row>
    <row r="5" spans="2:9" x14ac:dyDescent="0.25">
      <c r="B5" s="4" t="s">
        <v>3</v>
      </c>
      <c r="C5" s="5" t="s">
        <v>4</v>
      </c>
      <c r="D5" s="5" t="s">
        <v>5</v>
      </c>
      <c r="E5" s="4" t="s">
        <v>6</v>
      </c>
      <c r="F5" s="5" t="s">
        <v>7</v>
      </c>
      <c r="G5" s="5" t="s">
        <v>8</v>
      </c>
      <c r="I5" s="6" t="s">
        <v>9</v>
      </c>
    </row>
    <row r="6" spans="2:10" x14ac:dyDescent="0.25">
      <c r="B6" s="7" t="s">
        <v>10</v>
      </c>
      <c r="C6" s="8">
        <v>46249</v>
      </c>
      <c r="D6" s="9">
        <v>650542</v>
      </c>
      <c r="E6" s="7" t="s">
        <v>11</v>
      </c>
      <c r="F6" s="10">
        <f>IF(B6="","",SUMIFS($D$6:D6,$E$6:E6,"Funded")+SUMIFS($D$6:D6,$E$6:E6,"Submitted"))</f>
      </c>
      <c r="G6" s="10">
        <f>IF(B6="","",LoanAmount-F6)</f>
      </c>
      <c r="I6" s="11" t="s">
        <v>12</v>
      </c>
      <c r="J6" s="9">
        <v>9651349</v>
      </c>
    </row>
    <row r="7" spans="2:7" x14ac:dyDescent="0.25">
      <c r="B7" s="7" t="s">
        <v>13</v>
      </c>
      <c r="C7" s="8">
        <v>46280</v>
      </c>
      <c r="D7" s="9">
        <v>1129595</v>
      </c>
      <c r="E7" s="7" t="s">
        <v>11</v>
      </c>
      <c r="F7" s="10">
        <f>IF(B7="","",SUMIFS($D$6:D7,$E$6:E7,"Funded")+SUMIFS($D$6:D7,$E$6:E7,"Submitted"))</f>
      </c>
      <c r="G7" s="10">
        <f>IF(B7="","",LoanAmount-F7)</f>
      </c>
    </row>
    <row r="8" spans="2:9" x14ac:dyDescent="0.25">
      <c r="B8" s="7" t="s">
        <v>14</v>
      </c>
      <c r="C8" s="8">
        <v>46310</v>
      </c>
      <c r="D8" s="9">
        <v>1203174</v>
      </c>
      <c r="E8" s="7" t="s">
        <v>11</v>
      </c>
      <c r="F8" s="10">
        <f>IF(B8="","",SUMIFS($D$6:D8,$E$6:E8,"Funded")+SUMIFS($D$6:D8,$E$6:E8,"Submitted"))</f>
      </c>
      <c r="G8" s="10">
        <f>IF(B8="","",LoanAmount-F8)</f>
      </c>
      <c r="I8" s="6" t="s">
        <v>15</v>
      </c>
    </row>
    <row r="9" spans="2:10" x14ac:dyDescent="0.25">
      <c r="B9" s="7" t="s">
        <v>16</v>
      </c>
      <c r="C9" s="8">
        <v>46341</v>
      </c>
      <c r="D9" s="9">
        <v>1210694</v>
      </c>
      <c r="E9" s="7" t="s">
        <v>17</v>
      </c>
      <c r="F9" s="10">
        <f>IF(B9="","",SUMIFS($D$6:D9,$E$6:E9,"Funded")+SUMIFS($D$6:D9,$E$6:E9,"Submitted"))</f>
      </c>
      <c r="G9" s="10">
        <f>IF(B9="","",LoanAmount-F9)</f>
      </c>
      <c r="I9" s="11" t="s">
        <v>11</v>
      </c>
      <c r="J9" s="12">
        <f>SUMIF(E6:E41,"Funded",D6:D41)</f>
      </c>
    </row>
    <row r="10" spans="2:10" x14ac:dyDescent="0.25">
      <c r="B10" s="7" t="s">
        <v>18</v>
      </c>
      <c r="C10" s="8">
        <v>46371</v>
      </c>
      <c r="D10" s="9">
        <v>1151742</v>
      </c>
      <c r="E10" s="7" t="s">
        <v>19</v>
      </c>
      <c r="F10" s="10">
        <f>IF(B10="","",SUMIFS($D$6:D10,$E$6:E10,"Funded")+SUMIFS($D$6:D10,$E$6:E10,"Submitted"))</f>
      </c>
      <c r="G10" s="10">
        <f>IF(B10="","",LoanAmount-F10)</f>
      </c>
      <c r="I10" s="11" t="s">
        <v>20</v>
      </c>
      <c r="J10" s="12">
        <f>SUMIF(E6:E41,"Submitted",D6:D41)</f>
      </c>
    </row>
    <row r="11" spans="2:10" x14ac:dyDescent="0.25">
      <c r="B11" s="7" t="s">
        <v>21</v>
      </c>
      <c r="C11" s="8">
        <v>46402</v>
      </c>
      <c r="D11" s="9">
        <v>1033928</v>
      </c>
      <c r="E11" s="7" t="s">
        <v>19</v>
      </c>
      <c r="F11" s="10">
        <f>IF(B11="","",SUMIFS($D$6:D11,$E$6:E11,"Funded")+SUMIFS($D$6:D11,$E$6:E11,"Submitted"))</f>
      </c>
      <c r="G11" s="10">
        <f>IF(B11="","",LoanAmount-F11)</f>
      </c>
      <c r="I11" s="11" t="s">
        <v>22</v>
      </c>
      <c r="J11" s="12">
        <f>SUMIF(E6:E41,"Planned",D6:D41)</f>
      </c>
    </row>
    <row r="12" spans="2:10" x14ac:dyDescent="0.25">
      <c r="B12" s="7" t="s">
        <v>23</v>
      </c>
      <c r="C12" s="8">
        <v>46433</v>
      </c>
      <c r="D12" s="9">
        <v>871959</v>
      </c>
      <c r="E12" s="7" t="s">
        <v>19</v>
      </c>
      <c r="F12" s="10">
        <f>IF(B12="","",SUMIFS($D$6:D12,$E$6:E12,"Funded")+SUMIFS($D$6:D12,$E$6:E12,"Submitted"))</f>
      </c>
      <c r="G12" s="10">
        <f>IF(B12="","",LoanAmount-F12)</f>
      </c>
      <c r="I12" s="11" t="s">
        <v>24</v>
      </c>
      <c r="J12" s="12">
        <f>LoanAmount-J9-J10</f>
      </c>
    </row>
    <row r="13" spans="2:10" x14ac:dyDescent="0.25">
      <c r="B13" s="7" t="s">
        <v>25</v>
      </c>
      <c r="C13" s="8">
        <v>46461</v>
      </c>
      <c r="D13" s="9">
        <v>685879</v>
      </c>
      <c r="E13" s="7" t="s">
        <v>19</v>
      </c>
      <c r="F13" s="10">
        <f>IF(B13="","",SUMIFS($D$6:D13,$E$6:E13,"Funded")+SUMIFS($D$6:D13,$E$6:E13,"Submitted"))</f>
      </c>
      <c r="G13" s="10">
        <f>IF(B13="","",LoanAmount-F13)</f>
      </c>
      <c r="I13" s="11" t="s">
        <v>26</v>
      </c>
      <c r="J13" s="12">
        <f>MAX(0,J11-MAX(0,J12))</f>
      </c>
    </row>
    <row r="14" spans="2:7" x14ac:dyDescent="0.25">
      <c r="B14" s="7" t="s">
        <v>27</v>
      </c>
      <c r="C14" s="8">
        <v>46492</v>
      </c>
      <c r="D14" s="9">
        <v>498633</v>
      </c>
      <c r="E14" s="7" t="s">
        <v>19</v>
      </c>
      <c r="F14" s="10">
        <f>IF(B14="","",SUMIFS($D$6:D14,$E$6:E14,"Funded")+SUMIFS($D$6:D14,$E$6:E14,"Submitted"))</f>
      </c>
      <c r="G14" s="10">
        <f>IF(B14="","",LoanAmount-F14)</f>
      </c>
    </row>
    <row r="15" spans="2:10" x14ac:dyDescent="0.25">
      <c r="B15" s="7" t="s">
        <v>28</v>
      </c>
      <c r="C15" s="8">
        <v>46522</v>
      </c>
      <c r="D15" s="9">
        <v>333321</v>
      </c>
      <c r="E15" s="7" t="s">
        <v>19</v>
      </c>
      <c r="F15" s="10">
        <f>IF(B15="","",SUMIFS($D$6:D15,$E$6:E15,"Funded")+SUMIFS($D$6:D15,$E$6:E15,"Submitted"))</f>
      </c>
      <c r="G15" s="10">
        <f>IF(B15="","",LoanAmount-F15)</f>
      </c>
      <c r="I15" s="11" t="s">
        <v>29</v>
      </c>
      <c r="J15" s="13">
        <f>IF(J12&lt;0,"Funded and submitted draws exceed the loan",IF(J13&gt;0,"Planned draws run past the loan","OK"))</f>
      </c>
    </row>
    <row r="16" spans="2:7" x14ac:dyDescent="0.25">
      <c r="B16" s="7" t="s">
        <v>30</v>
      </c>
      <c r="C16" s="8">
        <v>46553</v>
      </c>
      <c r="D16" s="9">
        <v>210390</v>
      </c>
      <c r="E16" s="7" t="s">
        <v>19</v>
      </c>
      <c r="F16" s="10">
        <f>IF(B16="","",SUMIFS($D$6:D16,$E$6:E16,"Funded")+SUMIFS($D$6:D16,$E$6:E16,"Submitted"))</f>
      </c>
      <c r="G16" s="10">
        <f>IF(B16="","",LoanAmount-F16)</f>
      </c>
    </row>
    <row r="17" spans="2:7" x14ac:dyDescent="0.25">
      <c r="B17" s="7" t="s">
        <v>31</v>
      </c>
      <c r="C17" s="8">
        <v>46583</v>
      </c>
      <c r="D17" s="9">
        <v>145188</v>
      </c>
      <c r="E17" s="7" t="s">
        <v>19</v>
      </c>
      <c r="F17" s="10">
        <f>IF(B17="","",SUMIFS($D$6:D17,$E$6:E17,"Funded")+SUMIFS($D$6:D17,$E$6:E17,"Submitted"))</f>
      </c>
      <c r="G17" s="10">
        <f>IF(B17="","",LoanAmount-F17)</f>
      </c>
    </row>
    <row r="18" spans="2:7" x14ac:dyDescent="0.25">
      <c r="B18" s="7" t="s">
        <v>32</v>
      </c>
      <c r="C18" s="8">
        <v>46614</v>
      </c>
      <c r="D18" s="9">
        <v>57031</v>
      </c>
      <c r="E18" s="7" t="s">
        <v>19</v>
      </c>
      <c r="F18" s="10">
        <f>IF(B18="","",SUMIFS($D$6:D18,$E$6:E18,"Funded")+SUMIFS($D$6:D18,$E$6:E18,"Submitted"))</f>
      </c>
      <c r="G18" s="10">
        <f>IF(B18="","",LoanAmount-F18)</f>
      </c>
    </row>
    <row r="19" spans="2:7" x14ac:dyDescent="0.25">
      <c r="B19" s="7" t="s">
        <v>33</v>
      </c>
      <c r="C19" s="8">
        <v>46645</v>
      </c>
      <c r="D19" s="9">
        <v>57388</v>
      </c>
      <c r="E19" s="7" t="s">
        <v>19</v>
      </c>
      <c r="F19" s="10">
        <f>IF(B19="","",SUMIFS($D$6:D19,$E$6:E19,"Funded")+SUMIFS($D$6:D19,$E$6:E19,"Submitted"))</f>
      </c>
      <c r="G19" s="10">
        <f>IF(B19="","",LoanAmount-F19)</f>
      </c>
    </row>
    <row r="20" spans="2:7" x14ac:dyDescent="0.25">
      <c r="B20" s="7" t="s">
        <v>34</v>
      </c>
      <c r="C20" s="8">
        <v>46675</v>
      </c>
      <c r="D20" s="9">
        <v>57747</v>
      </c>
      <c r="E20" s="7" t="s">
        <v>19</v>
      </c>
      <c r="F20" s="10">
        <f>IF(B20="","",SUMIFS($D$6:D20,$E$6:E20,"Funded")+SUMIFS($D$6:D20,$E$6:E20,"Submitted"))</f>
      </c>
      <c r="G20" s="10">
        <f>IF(B20="","",LoanAmount-F20)</f>
      </c>
    </row>
    <row r="21" spans="2:7" x14ac:dyDescent="0.25">
      <c r="B21" s="7" t="s">
        <v>35</v>
      </c>
      <c r="C21" s="8">
        <v>46706</v>
      </c>
      <c r="D21" s="9">
        <v>58107</v>
      </c>
      <c r="E21" s="7" t="s">
        <v>19</v>
      </c>
      <c r="F21" s="10">
        <f>IF(B21="","",SUMIFS($D$6:D21,$E$6:E21,"Funded")+SUMIFS($D$6:D21,$E$6:E21,"Submitted"))</f>
      </c>
      <c r="G21" s="10">
        <f>IF(B21="","",LoanAmount-F21)</f>
      </c>
    </row>
    <row r="22" spans="2:7" x14ac:dyDescent="0.25">
      <c r="B22" s="7" t="s">
        <v>36</v>
      </c>
      <c r="C22" s="8">
        <v>46736</v>
      </c>
      <c r="D22" s="9">
        <v>58471</v>
      </c>
      <c r="E22" s="7" t="s">
        <v>19</v>
      </c>
      <c r="F22" s="10">
        <f>IF(B22="","",SUMIFS($D$6:D22,$E$6:E22,"Funded")+SUMIFS($D$6:D22,$E$6:E22,"Submitted"))</f>
      </c>
      <c r="G22" s="10">
        <f>IF(B22="","",LoanAmount-F22)</f>
      </c>
    </row>
    <row r="23" spans="2:7" x14ac:dyDescent="0.25">
      <c r="B23" s="7" t="s">
        <v>37</v>
      </c>
      <c r="C23" s="8">
        <v>46767</v>
      </c>
      <c r="D23" s="9">
        <v>58836</v>
      </c>
      <c r="E23" s="7" t="s">
        <v>19</v>
      </c>
      <c r="F23" s="10">
        <f>IF(B23="","",SUMIFS($D$6:D23,$E$6:E23,"Funded")+SUMIFS($D$6:D23,$E$6:E23,"Submitted"))</f>
      </c>
      <c r="G23" s="10">
        <f>IF(B23="","",LoanAmount-F23)</f>
      </c>
    </row>
    <row r="24" spans="2:7" x14ac:dyDescent="0.25">
      <c r="B24" s="7" t="s">
        <v>38</v>
      </c>
      <c r="C24" s="8">
        <v>46798</v>
      </c>
      <c r="D24" s="9">
        <v>59204</v>
      </c>
      <c r="E24" s="7" t="s">
        <v>19</v>
      </c>
      <c r="F24" s="10">
        <f>IF(B24="","",SUMIFS($D$6:D24,$E$6:E24,"Funded")+SUMIFS($D$6:D24,$E$6:E24,"Submitted"))</f>
      </c>
      <c r="G24" s="10">
        <f>IF(B24="","",LoanAmount-F24)</f>
      </c>
    </row>
    <row r="25" spans="2:7" x14ac:dyDescent="0.25">
      <c r="B25" s="7" t="s">
        <v>39</v>
      </c>
      <c r="C25" s="8">
        <v>46827</v>
      </c>
      <c r="D25" s="9">
        <v>59574</v>
      </c>
      <c r="E25" s="7" t="s">
        <v>19</v>
      </c>
      <c r="F25" s="10">
        <f>IF(B25="","",SUMIFS($D$6:D25,$E$6:E25,"Funded")+SUMIFS($D$6:D25,$E$6:E25,"Submitted"))</f>
      </c>
      <c r="G25" s="10">
        <f>IF(B25="","",LoanAmount-F25)</f>
      </c>
    </row>
    <row r="26" spans="2:7" x14ac:dyDescent="0.25">
      <c r="B26" s="7" t="s">
        <v>40</v>
      </c>
      <c r="C26" s="8">
        <v>46858</v>
      </c>
      <c r="D26" s="9">
        <v>59946</v>
      </c>
      <c r="E26" s="7" t="s">
        <v>19</v>
      </c>
      <c r="F26" s="10">
        <f>IF(B26="","",SUMIFS($D$6:D26,$E$6:E26,"Funded")+SUMIFS($D$6:D26,$E$6:E26,"Submitted"))</f>
      </c>
      <c r="G26" s="10">
        <f>IF(B26="","",LoanAmount-F26)</f>
      </c>
    </row>
    <row r="27" spans="2:7" x14ac:dyDescent="0.25">
      <c r="B27" s="7" t="s">
        <v>41</v>
      </c>
      <c r="C27" s="8"/>
      <c r="D27" s="9"/>
      <c r="E27" s="7" t="s">
        <v>41</v>
      </c>
      <c r="F27" s="10">
        <f>IF(B27="","",SUMIFS($D$6:D27,$E$6:E27,"Funded")+SUMIFS($D$6:D27,$E$6:E27,"Submitted"))</f>
      </c>
      <c r="G27" s="10">
        <f>IF(B27="","",LoanAmount-F27)</f>
      </c>
    </row>
    <row r="28" spans="2:7" x14ac:dyDescent="0.25">
      <c r="B28" s="7" t="s">
        <v>41</v>
      </c>
      <c r="C28" s="8"/>
      <c r="D28" s="9"/>
      <c r="E28" s="7" t="s">
        <v>41</v>
      </c>
      <c r="F28" s="10">
        <f>IF(B28="","",SUMIFS($D$6:D28,$E$6:E28,"Funded")+SUMIFS($D$6:D28,$E$6:E28,"Submitted"))</f>
      </c>
      <c r="G28" s="10">
        <f>IF(B28="","",LoanAmount-F28)</f>
      </c>
    </row>
    <row r="29" spans="2:7" x14ac:dyDescent="0.25">
      <c r="B29" s="7" t="s">
        <v>41</v>
      </c>
      <c r="C29" s="8"/>
      <c r="D29" s="9"/>
      <c r="E29" s="7" t="s">
        <v>41</v>
      </c>
      <c r="F29" s="10">
        <f>IF(B29="","",SUMIFS($D$6:D29,$E$6:E29,"Funded")+SUMIFS($D$6:D29,$E$6:E29,"Submitted"))</f>
      </c>
      <c r="G29" s="10">
        <f>IF(B29="","",LoanAmount-F29)</f>
      </c>
    </row>
    <row r="30" spans="2:7" x14ac:dyDescent="0.25">
      <c r="B30" s="7" t="s">
        <v>41</v>
      </c>
      <c r="C30" s="8"/>
      <c r="D30" s="9"/>
      <c r="E30" s="7" t="s">
        <v>41</v>
      </c>
      <c r="F30" s="10">
        <f>IF(B30="","",SUMIFS($D$6:D30,$E$6:E30,"Funded")+SUMIFS($D$6:D30,$E$6:E30,"Submitted"))</f>
      </c>
      <c r="G30" s="10">
        <f>IF(B30="","",LoanAmount-F30)</f>
      </c>
    </row>
    <row r="31" spans="2:7" x14ac:dyDescent="0.25">
      <c r="B31" s="7" t="s">
        <v>41</v>
      </c>
      <c r="C31" s="8"/>
      <c r="D31" s="9"/>
      <c r="E31" s="7" t="s">
        <v>41</v>
      </c>
      <c r="F31" s="10">
        <f>IF(B31="","",SUMIFS($D$6:D31,$E$6:E31,"Funded")+SUMIFS($D$6:D31,$E$6:E31,"Submitted"))</f>
      </c>
      <c r="G31" s="10">
        <f>IF(B31="","",LoanAmount-F31)</f>
      </c>
    </row>
    <row r="32" spans="2:7" x14ac:dyDescent="0.25">
      <c r="B32" s="7" t="s">
        <v>41</v>
      </c>
      <c r="C32" s="8"/>
      <c r="D32" s="9"/>
      <c r="E32" s="7" t="s">
        <v>41</v>
      </c>
      <c r="F32" s="10">
        <f>IF(B32="","",SUMIFS($D$6:D32,$E$6:E32,"Funded")+SUMIFS($D$6:D32,$E$6:E32,"Submitted"))</f>
      </c>
      <c r="G32" s="10">
        <f>IF(B32="","",LoanAmount-F32)</f>
      </c>
    </row>
    <row r="33" spans="2:7" x14ac:dyDescent="0.25">
      <c r="B33" s="7" t="s">
        <v>41</v>
      </c>
      <c r="C33" s="8"/>
      <c r="D33" s="9"/>
      <c r="E33" s="7" t="s">
        <v>41</v>
      </c>
      <c r="F33" s="10">
        <f>IF(B33="","",SUMIFS($D$6:D33,$E$6:E33,"Funded")+SUMIFS($D$6:D33,$E$6:E33,"Submitted"))</f>
      </c>
      <c r="G33" s="10">
        <f>IF(B33="","",LoanAmount-F33)</f>
      </c>
    </row>
    <row r="34" spans="2:7" x14ac:dyDescent="0.25">
      <c r="B34" s="7" t="s">
        <v>41</v>
      </c>
      <c r="C34" s="8"/>
      <c r="D34" s="9"/>
      <c r="E34" s="7" t="s">
        <v>41</v>
      </c>
      <c r="F34" s="10">
        <f>IF(B34="","",SUMIFS($D$6:D34,$E$6:E34,"Funded")+SUMIFS($D$6:D34,$E$6:E34,"Submitted"))</f>
      </c>
      <c r="G34" s="10">
        <f>IF(B34="","",LoanAmount-F34)</f>
      </c>
    </row>
    <row r="35" spans="2:7" x14ac:dyDescent="0.25">
      <c r="B35" s="7" t="s">
        <v>41</v>
      </c>
      <c r="C35" s="8"/>
      <c r="D35" s="9"/>
      <c r="E35" s="7" t="s">
        <v>41</v>
      </c>
      <c r="F35" s="10">
        <f>IF(B35="","",SUMIFS($D$6:D35,$E$6:E35,"Funded")+SUMIFS($D$6:D35,$E$6:E35,"Submitted"))</f>
      </c>
      <c r="G35" s="10">
        <f>IF(B35="","",LoanAmount-F35)</f>
      </c>
    </row>
    <row r="36" spans="2:7" x14ac:dyDescent="0.25">
      <c r="B36" s="7" t="s">
        <v>41</v>
      </c>
      <c r="C36" s="8"/>
      <c r="D36" s="9"/>
      <c r="E36" s="7" t="s">
        <v>41</v>
      </c>
      <c r="F36" s="10">
        <f>IF(B36="","",SUMIFS($D$6:D36,$E$6:E36,"Funded")+SUMIFS($D$6:D36,$E$6:E36,"Submitted"))</f>
      </c>
      <c r="G36" s="10">
        <f>IF(B36="","",LoanAmount-F36)</f>
      </c>
    </row>
    <row r="37" spans="2:7" x14ac:dyDescent="0.25">
      <c r="B37" s="7" t="s">
        <v>41</v>
      </c>
      <c r="C37" s="8"/>
      <c r="D37" s="9"/>
      <c r="E37" s="7" t="s">
        <v>41</v>
      </c>
      <c r="F37" s="10">
        <f>IF(B37="","",SUMIFS($D$6:D37,$E$6:E37,"Funded")+SUMIFS($D$6:D37,$E$6:E37,"Submitted"))</f>
      </c>
      <c r="G37" s="10">
        <f>IF(B37="","",LoanAmount-F37)</f>
      </c>
    </row>
    <row r="38" spans="2:7" x14ac:dyDescent="0.25">
      <c r="B38" s="7" t="s">
        <v>41</v>
      </c>
      <c r="C38" s="8"/>
      <c r="D38" s="9"/>
      <c r="E38" s="7" t="s">
        <v>41</v>
      </c>
      <c r="F38" s="10">
        <f>IF(B38="","",SUMIFS($D$6:D38,$E$6:E38,"Funded")+SUMIFS($D$6:D38,$E$6:E38,"Submitted"))</f>
      </c>
      <c r="G38" s="10">
        <f>IF(B38="","",LoanAmount-F38)</f>
      </c>
    </row>
    <row r="39" spans="2:7" x14ac:dyDescent="0.25">
      <c r="B39" s="7" t="s">
        <v>41</v>
      </c>
      <c r="C39" s="8"/>
      <c r="D39" s="9"/>
      <c r="E39" s="7" t="s">
        <v>41</v>
      </c>
      <c r="F39" s="10">
        <f>IF(B39="","",SUMIFS($D$6:D39,$E$6:E39,"Funded")+SUMIFS($D$6:D39,$E$6:E39,"Submitted"))</f>
      </c>
      <c r="G39" s="10">
        <f>IF(B39="","",LoanAmount-F39)</f>
      </c>
    </row>
    <row r="40" spans="2:7" x14ac:dyDescent="0.25">
      <c r="B40" s="7" t="s">
        <v>41</v>
      </c>
      <c r="C40" s="8"/>
      <c r="D40" s="9"/>
      <c r="E40" s="7" t="s">
        <v>41</v>
      </c>
      <c r="F40" s="10">
        <f>IF(B40="","",SUMIFS($D$6:D40,$E$6:E40,"Funded")+SUMIFS($D$6:D40,$E$6:E40,"Submitted"))</f>
      </c>
      <c r="G40" s="10">
        <f>IF(B40="","",LoanAmount-F40)</f>
      </c>
    </row>
    <row r="41" spans="2:7" x14ac:dyDescent="0.25">
      <c r="B41" s="7" t="s">
        <v>41</v>
      </c>
      <c r="C41" s="8"/>
      <c r="D41" s="9"/>
      <c r="E41" s="7" t="s">
        <v>41</v>
      </c>
      <c r="F41" s="10">
        <f>IF(B41="","",SUMIFS($D$6:D41,$E$6:E41,"Funded")+SUMIFS($D$6:D41,$E$6:E41,"Submitted"))</f>
      </c>
      <c r="G41" s="10">
        <f>IF(B41="","",LoanAmount-F41)</f>
      </c>
    </row>
  </sheetData>
  <conditionalFormatting sqref="G6:G41">
    <cfRule type="cellIs" dxfId="0" priority="1" operator="lessThan">
      <formula>0</formula>
    </cfRule>
  </conditionalFormatting>
  <dataValidations count="2">
    <dataValidation type="list" allowBlank="1" sqref="E10:E41">
      <formula1>"Planned,Submitted,Funded"</formula1>
    </dataValidation>
    <dataValidation type="list" allowBlank="1" sqref="E6:E41">
      <formula1>"Planned,Submitted,Funded"</formula1>
    </dataValidation>
  </dataValidations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6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34" customWidth="1"/>
    <col min="3" max="6" width="18" customWidth="1"/>
  </cols>
  <sheetData>
    <row r="1" spans="2:2" x14ac:dyDescent="0.25">
      <c r="B1" s="1" t="s">
        <v>42</v>
      </c>
    </row>
    <row r="2" spans="2:2" x14ac:dyDescent="0.25">
      <c r="B2" s="2" t="s">
        <v>43</v>
      </c>
    </row>
    <row r="3" spans="2:2" x14ac:dyDescent="0.25">
      <c r="B3" s="3" t="s">
        <v>2</v>
      </c>
    </row>
    <row r="5" spans="2:3" x14ac:dyDescent="0.25">
      <c r="B5" s="11" t="s">
        <v>44</v>
      </c>
      <c r="C5" s="7" t="s">
        <v>45</v>
      </c>
    </row>
    <row r="6" spans="2:3" x14ac:dyDescent="0.25">
      <c r="B6" s="11" t="s">
        <v>3</v>
      </c>
      <c r="C6" s="7" t="s">
        <v>16</v>
      </c>
    </row>
    <row r="7" spans="2:3" x14ac:dyDescent="0.25">
      <c r="B7" s="11" t="s">
        <v>46</v>
      </c>
      <c r="C7" s="8">
        <v>46341</v>
      </c>
    </row>
    <row r="9" spans="2:6" x14ac:dyDescent="0.25">
      <c r="B9" s="4" t="s">
        <v>47</v>
      </c>
      <c r="C9" s="5" t="s">
        <v>48</v>
      </c>
      <c r="D9" s="5" t="s">
        <v>49</v>
      </c>
      <c r="E9" s="5" t="s">
        <v>50</v>
      </c>
      <c r="F9" s="5" t="s">
        <v>51</v>
      </c>
    </row>
    <row r="10" spans="2:6" x14ac:dyDescent="0.25">
      <c r="B10" s="7" t="s">
        <v>52</v>
      </c>
      <c r="C10" s="9">
        <v>2400000</v>
      </c>
      <c r="D10" s="9">
        <v>2400000</v>
      </c>
      <c r="E10" s="14">
        <f>IF(OR(COUNTA(B10:D10)=0,C10=0),"",D10/C10)</f>
      </c>
      <c r="F10" s="10">
        <f>IF(COUNTA(B10:D10)=0,"",C10-D10)</f>
      </c>
    </row>
    <row r="11" spans="2:6" x14ac:dyDescent="0.25">
      <c r="B11" s="7" t="s">
        <v>53</v>
      </c>
      <c r="C11" s="9">
        <v>9600000</v>
      </c>
      <c r="D11" s="9">
        <v>5858564</v>
      </c>
      <c r="E11" s="14">
        <f>IF(OR(COUNTA(B11:D11)=0,C11=0),"",D11/C11)</f>
      </c>
      <c r="F11" s="10">
        <f>IF(COUNTA(B11:D11)=0,"",C11-D11)</f>
      </c>
    </row>
    <row r="12" spans="2:6" x14ac:dyDescent="0.25">
      <c r="B12" s="7" t="s">
        <v>54</v>
      </c>
      <c r="C12" s="9">
        <v>1450000</v>
      </c>
      <c r="D12" s="9">
        <v>805556</v>
      </c>
      <c r="E12" s="14">
        <f>IF(OR(COUNTA(B12:D12)=0,C12=0),"",D12/C12)</f>
      </c>
      <c r="F12" s="10">
        <f>IF(COUNTA(B12:D12)=0,"",C12-D12)</f>
      </c>
    </row>
    <row r="13" spans="2:6" x14ac:dyDescent="0.25">
      <c r="B13" s="7" t="s">
        <v>55</v>
      </c>
      <c r="C13" s="9">
        <v>480000</v>
      </c>
      <c r="D13" s="9">
        <v>292928</v>
      </c>
      <c r="E13" s="14">
        <f>IF(OR(COUNTA(B13:D13)=0,C13=0),"",D13/C13)</f>
      </c>
      <c r="F13" s="10">
        <f>IF(COUNTA(B13:D13)=0,"",C13-D13)</f>
      </c>
    </row>
    <row r="14" spans="2:6" x14ac:dyDescent="0.25">
      <c r="B14" s="7" t="s">
        <v>56</v>
      </c>
      <c r="C14" s="9">
        <v>918230</v>
      </c>
      <c r="D14" s="9">
        <v>33837</v>
      </c>
      <c r="E14" s="14">
        <f>IF(OR(COUNTA(B14:D14)=0,C14=0),"",D14/C14)</f>
      </c>
      <c r="F14" s="10">
        <f>IF(COUNTA(B14:D14)=0,"",C14-D14)</f>
      </c>
    </row>
    <row r="15" spans="2:6" x14ac:dyDescent="0.25">
      <c r="B15" s="7" t="s">
        <v>41</v>
      </c>
      <c r="C15" s="9"/>
      <c r="D15" s="9"/>
      <c r="E15" s="14">
        <f>IF(OR(COUNTA(B15:D15)=0,C15=0),"",D15/C15)</f>
      </c>
      <c r="F15" s="10">
        <f>IF(COUNTA(B15:D15)=0,"",C15-D15)</f>
      </c>
    </row>
    <row r="16" spans="2:6" x14ac:dyDescent="0.25">
      <c r="B16" s="7" t="s">
        <v>41</v>
      </c>
      <c r="C16" s="9"/>
      <c r="D16" s="9"/>
      <c r="E16" s="14">
        <f>IF(OR(COUNTA(B16:D16)=0,C16=0),"",D16/C16)</f>
      </c>
      <c r="F16" s="10">
        <f>IF(COUNTA(B16:D16)=0,"",C16-D16)</f>
      </c>
    </row>
    <row r="17" spans="2:6" x14ac:dyDescent="0.25">
      <c r="B17" s="7" t="s">
        <v>41</v>
      </c>
      <c r="C17" s="9"/>
      <c r="D17" s="9"/>
      <c r="E17" s="14">
        <f>IF(OR(COUNTA(B17:D17)=0,C17=0),"",D17/C17)</f>
      </c>
      <c r="F17" s="10">
        <f>IF(COUNTA(B17:D17)=0,"",C17-D17)</f>
      </c>
    </row>
    <row r="18" spans="2:6" x14ac:dyDescent="0.25">
      <c r="B18" s="7" t="s">
        <v>41</v>
      </c>
      <c r="C18" s="9"/>
      <c r="D18" s="9"/>
      <c r="E18" s="14">
        <f>IF(OR(COUNTA(B18:D18)=0,C18=0),"",D18/C18)</f>
      </c>
      <c r="F18" s="10">
        <f>IF(COUNTA(B18:D18)=0,"",C18-D18)</f>
      </c>
    </row>
    <row r="19" spans="2:6" x14ac:dyDescent="0.25">
      <c r="B19" s="7" t="s">
        <v>41</v>
      </c>
      <c r="C19" s="9"/>
      <c r="D19" s="9"/>
      <c r="E19" s="14">
        <f>IF(OR(COUNTA(B19:D19)=0,C19=0),"",D19/C19)</f>
      </c>
      <c r="F19" s="10">
        <f>IF(COUNTA(B19:D19)=0,"",C19-D19)</f>
      </c>
    </row>
    <row r="20" spans="2:6" x14ac:dyDescent="0.25">
      <c r="B20" s="15" t="s">
        <v>57</v>
      </c>
      <c r="C20" s="12">
        <f>SUM(C10:C19)</f>
      </c>
      <c r="D20" s="12">
        <f>SUM(D10:D19)</f>
      </c>
      <c r="E20" s="16">
        <f>IF(C20=0,"",D20/C20)</f>
      </c>
      <c r="F20" s="12">
        <f>SUM(F10:F19)</f>
      </c>
    </row>
    <row r="22" spans="2:2" x14ac:dyDescent="0.25">
      <c r="B22" s="6" t="s">
        <v>58</v>
      </c>
    </row>
    <row r="23" spans="2:4" x14ac:dyDescent="0.25">
      <c r="B23" s="11" t="s">
        <v>59</v>
      </c>
      <c r="D23" s="10">
        <f>D20</f>
      </c>
    </row>
    <row r="24" spans="2:4" x14ac:dyDescent="0.25">
      <c r="B24" s="11" t="s">
        <v>60</v>
      </c>
      <c r="D24" s="9">
        <v>5196880</v>
      </c>
    </row>
    <row r="25" spans="2:4" x14ac:dyDescent="0.25">
      <c r="B25" s="11" t="s">
        <v>61</v>
      </c>
      <c r="D25" s="10">
        <f>SUMIFS('Draw schedule'!$D$6:$D$41,'Draw schedule'!$C$6:$C$41,"&lt;"&amp;$C$7,'Draw schedule'!$E$6:$E$41,"&lt;&gt;Planned")</f>
      </c>
    </row>
    <row r="26" spans="2:4" x14ac:dyDescent="0.25">
      <c r="B26" s="15" t="s">
        <v>62</v>
      </c>
      <c r="D26" s="12">
        <f>D23-D24-D25</f>
      </c>
    </row>
  </sheetData>
  <hyperlinks>
    <hyperlink ref="B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Draw schedule</vt:lpstr>
      <vt:lpstr>Draw request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>Construction loan draw schedule template</dc:title>
  <dc:subject>Construction loan draw schedule template</dc:subject>
  <dc:description/>
  <cp:keywords/>
  <cp:category/>
  <cp:lastModifiedBy>Unknown</cp:lastModifiedBy>
  <dcterms:created xsi:type="dcterms:W3CDTF">2026-10-19T00:00:00Z</dcterms:created>
  <dcterms:modified xsi:type="dcterms:W3CDTF">2026-10-19T00:00:00Z</dcterms:modified>
</cp:coreProperties>
</file>